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" windowHeight="1065" activeTab="1"/>
  </bookViews>
  <sheets>
    <sheet name="Смета 11 граф c НР и СП" sheetId="5" r:id="rId1"/>
    <sheet name="Ведомость объемов работ" sheetId="6" r:id="rId2"/>
    <sheet name="Source" sheetId="1" state="hidden" r:id="rId3"/>
    <sheet name="SourceObSm" sheetId="2" state="hidden" r:id="rId4"/>
    <sheet name="SmtRes" sheetId="3" state="hidden" r:id="rId5"/>
    <sheet name="EtalonRes" sheetId="4" state="hidden" r:id="rId6"/>
  </sheets>
  <definedNames>
    <definedName name="_xlnm.Print_Titles" localSheetId="1">'Ведомость объемов работ'!$18:$18</definedName>
    <definedName name="_xlnm.Print_Titles" localSheetId="0">'Смета 11 граф c НР и СП'!$21:$21</definedName>
    <definedName name="_xlnm.Print_Area" localSheetId="1">'Ведомость объемов работ'!$A$1:$E$124</definedName>
    <definedName name="_xlnm.Print_Area" localSheetId="0">'Смета 11 граф c НР и СП'!$A$1:$K$478</definedName>
  </definedNames>
  <calcPr calcId="144525"/>
</workbook>
</file>

<file path=xl/calcChain.xml><?xml version="1.0" encoding="utf-8"?>
<calcChain xmlns="http://schemas.openxmlformats.org/spreadsheetml/2006/main">
  <c r="D119" i="6" l="1"/>
  <c r="C119" i="6"/>
  <c r="B119" i="6"/>
  <c r="D118" i="6"/>
  <c r="C118" i="6"/>
  <c r="B118" i="6"/>
  <c r="D116" i="6"/>
  <c r="C116" i="6"/>
  <c r="B116" i="6"/>
  <c r="D115" i="6"/>
  <c r="C115" i="6"/>
  <c r="B115" i="6"/>
  <c r="D114" i="6"/>
  <c r="C114" i="6"/>
  <c r="B114" i="6"/>
  <c r="D113" i="6"/>
  <c r="C113" i="6"/>
  <c r="B113" i="6"/>
  <c r="D112" i="6"/>
  <c r="C112" i="6"/>
  <c r="B112" i="6"/>
  <c r="D111" i="6"/>
  <c r="C111" i="6"/>
  <c r="B111" i="6"/>
  <c r="D110" i="6"/>
  <c r="C110" i="6"/>
  <c r="B110" i="6"/>
  <c r="D109" i="6"/>
  <c r="C109" i="6"/>
  <c r="B109" i="6"/>
  <c r="D108" i="6"/>
  <c r="C108" i="6"/>
  <c r="B108" i="6"/>
  <c r="D107" i="6"/>
  <c r="C107" i="6"/>
  <c r="B107" i="6"/>
  <c r="D106" i="6"/>
  <c r="C106" i="6"/>
  <c r="B106" i="6"/>
  <c r="D105" i="6"/>
  <c r="C105" i="6"/>
  <c r="B105" i="6"/>
  <c r="D104" i="6"/>
  <c r="C104" i="6"/>
  <c r="B104" i="6"/>
  <c r="D102" i="6"/>
  <c r="C102" i="6"/>
  <c r="B102" i="6"/>
  <c r="D101" i="6"/>
  <c r="C101" i="6"/>
  <c r="B101" i="6"/>
  <c r="D100" i="6"/>
  <c r="C100" i="6"/>
  <c r="B100" i="6"/>
  <c r="D99" i="6"/>
  <c r="C99" i="6"/>
  <c r="B99" i="6"/>
  <c r="D98" i="6"/>
  <c r="C98" i="6"/>
  <c r="B98" i="6"/>
  <c r="D97" i="6"/>
  <c r="C97" i="6"/>
  <c r="B97" i="6"/>
  <c r="D95" i="6"/>
  <c r="C95" i="6"/>
  <c r="B95" i="6"/>
  <c r="A95" i="6"/>
  <c r="D94" i="6"/>
  <c r="C94" i="6"/>
  <c r="B94" i="6"/>
  <c r="A94" i="6"/>
  <c r="D93" i="6"/>
  <c r="C93" i="6"/>
  <c r="B93" i="6"/>
  <c r="D92" i="6"/>
  <c r="C92" i="6"/>
  <c r="B92" i="6"/>
  <c r="D91" i="6"/>
  <c r="C91" i="6"/>
  <c r="B91" i="6"/>
  <c r="D90" i="6"/>
  <c r="C90" i="6"/>
  <c r="B90" i="6"/>
  <c r="D89" i="6"/>
  <c r="C89" i="6"/>
  <c r="B89" i="6"/>
  <c r="D88" i="6"/>
  <c r="C88" i="6"/>
  <c r="B88" i="6"/>
  <c r="D87" i="6"/>
  <c r="C87" i="6"/>
  <c r="B87" i="6"/>
  <c r="D86" i="6"/>
  <c r="C86" i="6"/>
  <c r="B86" i="6"/>
  <c r="D85" i="6"/>
  <c r="C85" i="6"/>
  <c r="B85" i="6"/>
  <c r="D84" i="6"/>
  <c r="C84" i="6"/>
  <c r="B84" i="6"/>
  <c r="D83" i="6"/>
  <c r="C83" i="6"/>
  <c r="B83" i="6"/>
  <c r="D82" i="6"/>
  <c r="C82" i="6"/>
  <c r="B82" i="6"/>
  <c r="D81" i="6"/>
  <c r="C81" i="6"/>
  <c r="B81" i="6"/>
  <c r="D80" i="6"/>
  <c r="C80" i="6"/>
  <c r="B80" i="6"/>
  <c r="D79" i="6"/>
  <c r="C79" i="6"/>
  <c r="B79" i="6"/>
  <c r="D78" i="6"/>
  <c r="C78" i="6"/>
  <c r="B78" i="6"/>
  <c r="D76" i="6"/>
  <c r="C76" i="6"/>
  <c r="B76" i="6"/>
  <c r="D75" i="6"/>
  <c r="C75" i="6"/>
  <c r="B75" i="6"/>
  <c r="D74" i="6"/>
  <c r="C74" i="6"/>
  <c r="B74" i="6"/>
  <c r="D73" i="6"/>
  <c r="C73" i="6"/>
  <c r="B73" i="6"/>
  <c r="D72" i="6"/>
  <c r="C72" i="6"/>
  <c r="B72" i="6"/>
  <c r="D71" i="6"/>
  <c r="C71" i="6"/>
  <c r="B71" i="6"/>
  <c r="A71" i="6"/>
  <c r="D70" i="6"/>
  <c r="C70" i="6"/>
  <c r="B70" i="6"/>
  <c r="D69" i="6"/>
  <c r="C69" i="6"/>
  <c r="B69" i="6"/>
  <c r="A69" i="6"/>
  <c r="D68" i="6"/>
  <c r="C68" i="6"/>
  <c r="B68" i="6"/>
  <c r="D67" i="6"/>
  <c r="C67" i="6"/>
  <c r="B67" i="6"/>
  <c r="D65" i="6"/>
  <c r="C65" i="6"/>
  <c r="B65" i="6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D42" i="6"/>
  <c r="C42" i="6"/>
  <c r="B42" i="6"/>
  <c r="D41" i="6"/>
  <c r="C41" i="6"/>
  <c r="B41" i="6"/>
  <c r="D40" i="6"/>
  <c r="C40" i="6"/>
  <c r="B40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A32" i="6"/>
  <c r="D31" i="6"/>
  <c r="C31" i="6"/>
  <c r="B31" i="6"/>
  <c r="A31" i="6"/>
  <c r="D30" i="6"/>
  <c r="C30" i="6"/>
  <c r="B30" i="6"/>
  <c r="D29" i="6"/>
  <c r="C29" i="6"/>
  <c r="B29" i="6"/>
  <c r="D28" i="6"/>
  <c r="C28" i="6"/>
  <c r="B28" i="6"/>
  <c r="D27" i="6"/>
  <c r="C27" i="6"/>
  <c r="B27" i="6"/>
  <c r="A27" i="6"/>
  <c r="D26" i="6"/>
  <c r="C26" i="6"/>
  <c r="B26" i="6"/>
  <c r="D25" i="6"/>
  <c r="C25" i="6"/>
  <c r="B25" i="6"/>
  <c r="A25" i="6"/>
  <c r="D24" i="6"/>
  <c r="C24" i="6"/>
  <c r="B24" i="6"/>
  <c r="D23" i="6"/>
  <c r="C23" i="6"/>
  <c r="B23" i="6"/>
  <c r="A23" i="6"/>
  <c r="D22" i="6"/>
  <c r="C22" i="6"/>
  <c r="B22" i="6"/>
  <c r="D21" i="6"/>
  <c r="C21" i="6"/>
  <c r="B21" i="6"/>
  <c r="A11" i="6"/>
  <c r="A1" i="6"/>
  <c r="I476" i="5"/>
  <c r="I473" i="5"/>
  <c r="C476" i="5"/>
  <c r="C473" i="5"/>
  <c r="H470" i="5"/>
  <c r="C470" i="5"/>
  <c r="H469" i="5"/>
  <c r="C469" i="5"/>
  <c r="H468" i="5"/>
  <c r="C468" i="5"/>
  <c r="H467" i="5"/>
  <c r="C467" i="5"/>
  <c r="H466" i="5"/>
  <c r="C466" i="5"/>
  <c r="H465" i="5"/>
  <c r="C465" i="5"/>
  <c r="H464" i="5"/>
  <c r="C464" i="5"/>
  <c r="H463" i="5"/>
  <c r="C463" i="5"/>
  <c r="H462" i="5"/>
  <c r="C462" i="5"/>
  <c r="H461" i="5"/>
  <c r="C461" i="5"/>
  <c r="H460" i="5"/>
  <c r="C460" i="5"/>
  <c r="AG457" i="5"/>
  <c r="K458" i="5"/>
  <c r="K457" i="5"/>
  <c r="I458" i="5"/>
  <c r="I457" i="5"/>
  <c r="H457" i="5"/>
  <c r="G457" i="5"/>
  <c r="C457" i="5"/>
  <c r="H455" i="5"/>
  <c r="C455" i="5"/>
  <c r="H454" i="5"/>
  <c r="C454" i="5"/>
  <c r="H453" i="5"/>
  <c r="C453" i="5"/>
  <c r="H452" i="5"/>
  <c r="C452" i="5"/>
  <c r="H451" i="5"/>
  <c r="C451" i="5"/>
  <c r="H450" i="5"/>
  <c r="C450" i="5"/>
  <c r="H449" i="5"/>
  <c r="C449" i="5"/>
  <c r="H448" i="5"/>
  <c r="C448" i="5"/>
  <c r="H447" i="5"/>
  <c r="C447" i="5"/>
  <c r="H446" i="5"/>
  <c r="C446" i="5"/>
  <c r="H445" i="5"/>
  <c r="C445" i="5"/>
  <c r="K442" i="5"/>
  <c r="K441" i="5"/>
  <c r="I442" i="5"/>
  <c r="I441" i="5"/>
  <c r="H441" i="5"/>
  <c r="G441" i="5"/>
  <c r="C441" i="5"/>
  <c r="AB438" i="5"/>
  <c r="AA438" i="5"/>
  <c r="Z438" i="5"/>
  <c r="Y438" i="5"/>
  <c r="X438" i="5"/>
  <c r="W438" i="5"/>
  <c r="V438" i="5"/>
  <c r="U438" i="5"/>
  <c r="T438" i="5"/>
  <c r="K439" i="5"/>
  <c r="K438" i="5"/>
  <c r="J439" i="5"/>
  <c r="J438" i="5"/>
  <c r="I439" i="5"/>
  <c r="I438" i="5"/>
  <c r="H438" i="5"/>
  <c r="G438" i="5"/>
  <c r="F439" i="5"/>
  <c r="F438" i="5"/>
  <c r="E439" i="5"/>
  <c r="E438" i="5"/>
  <c r="D438" i="5"/>
  <c r="C439" i="5"/>
  <c r="C438" i="5"/>
  <c r="B438" i="5"/>
  <c r="A438" i="5"/>
  <c r="AB436" i="5"/>
  <c r="AA436" i="5"/>
  <c r="Z436" i="5"/>
  <c r="Y436" i="5"/>
  <c r="X436" i="5"/>
  <c r="W436" i="5"/>
  <c r="V436" i="5"/>
  <c r="U436" i="5"/>
  <c r="T436" i="5"/>
  <c r="K437" i="5"/>
  <c r="K436" i="5"/>
  <c r="J437" i="5"/>
  <c r="J436" i="5"/>
  <c r="I437" i="5"/>
  <c r="I436" i="5"/>
  <c r="H436" i="5"/>
  <c r="G436" i="5"/>
  <c r="F437" i="5"/>
  <c r="F436" i="5"/>
  <c r="E437" i="5"/>
  <c r="E436" i="5"/>
  <c r="D436" i="5"/>
  <c r="C437" i="5"/>
  <c r="C436" i="5"/>
  <c r="B436" i="5"/>
  <c r="A436" i="5"/>
  <c r="AB434" i="5"/>
  <c r="AA434" i="5"/>
  <c r="Z434" i="5"/>
  <c r="Y434" i="5"/>
  <c r="X434" i="5"/>
  <c r="W434" i="5"/>
  <c r="V434" i="5"/>
  <c r="U434" i="5"/>
  <c r="T434" i="5"/>
  <c r="K435" i="5"/>
  <c r="K434" i="5"/>
  <c r="J435" i="5"/>
  <c r="J434" i="5"/>
  <c r="I435" i="5"/>
  <c r="I434" i="5"/>
  <c r="H434" i="5"/>
  <c r="G434" i="5"/>
  <c r="F435" i="5"/>
  <c r="F434" i="5"/>
  <c r="E435" i="5"/>
  <c r="E434" i="5"/>
  <c r="D434" i="5"/>
  <c r="C435" i="5"/>
  <c r="B434" i="5"/>
  <c r="A434" i="5"/>
  <c r="G433" i="5"/>
  <c r="E433" i="5"/>
  <c r="H432" i="5"/>
  <c r="G432" i="5"/>
  <c r="F432" i="5"/>
  <c r="E432" i="5"/>
  <c r="D432" i="5"/>
  <c r="H431" i="5"/>
  <c r="G431" i="5"/>
  <c r="F431" i="5"/>
  <c r="E431" i="5"/>
  <c r="D431" i="5"/>
  <c r="AB429" i="5"/>
  <c r="AA429" i="5"/>
  <c r="Z429" i="5"/>
  <c r="Y429" i="5"/>
  <c r="X429" i="5"/>
  <c r="W429" i="5"/>
  <c r="V429" i="5"/>
  <c r="U429" i="5"/>
  <c r="T429" i="5"/>
  <c r="K430" i="5"/>
  <c r="K429" i="5"/>
  <c r="J430" i="5"/>
  <c r="J429" i="5"/>
  <c r="I430" i="5"/>
  <c r="I429" i="5"/>
  <c r="H429" i="5"/>
  <c r="G429" i="5"/>
  <c r="F430" i="5"/>
  <c r="F429" i="5"/>
  <c r="E430" i="5"/>
  <c r="E429" i="5"/>
  <c r="D429" i="5"/>
  <c r="C430" i="5"/>
  <c r="C429" i="5"/>
  <c r="B429" i="5"/>
  <c r="A429" i="5"/>
  <c r="AB427" i="5"/>
  <c r="AA427" i="5"/>
  <c r="Z427" i="5"/>
  <c r="Y427" i="5"/>
  <c r="X427" i="5"/>
  <c r="W427" i="5"/>
  <c r="V427" i="5"/>
  <c r="U427" i="5"/>
  <c r="T427" i="5"/>
  <c r="K428" i="5"/>
  <c r="K427" i="5"/>
  <c r="J428" i="5"/>
  <c r="J427" i="5"/>
  <c r="I428" i="5"/>
  <c r="I427" i="5"/>
  <c r="H427" i="5"/>
  <c r="G427" i="5"/>
  <c r="F428" i="5"/>
  <c r="F427" i="5"/>
  <c r="E428" i="5"/>
  <c r="E427" i="5"/>
  <c r="D427" i="5"/>
  <c r="C428" i="5"/>
  <c r="C427" i="5"/>
  <c r="B427" i="5"/>
  <c r="A427" i="5"/>
  <c r="G426" i="5"/>
  <c r="E426" i="5"/>
  <c r="H425" i="5"/>
  <c r="G425" i="5"/>
  <c r="F425" i="5"/>
  <c r="E425" i="5"/>
  <c r="D425" i="5"/>
  <c r="H424" i="5"/>
  <c r="G424" i="5"/>
  <c r="F424" i="5"/>
  <c r="E424" i="5"/>
  <c r="D424" i="5"/>
  <c r="C423" i="5"/>
  <c r="AB421" i="5"/>
  <c r="AA421" i="5"/>
  <c r="Z421" i="5"/>
  <c r="Y421" i="5"/>
  <c r="X421" i="5"/>
  <c r="W421" i="5"/>
  <c r="V421" i="5"/>
  <c r="U421" i="5"/>
  <c r="T421" i="5"/>
  <c r="K422" i="5"/>
  <c r="K421" i="5"/>
  <c r="J422" i="5"/>
  <c r="J421" i="5"/>
  <c r="I422" i="5"/>
  <c r="I421" i="5"/>
  <c r="H421" i="5"/>
  <c r="G421" i="5"/>
  <c r="F422" i="5"/>
  <c r="F421" i="5"/>
  <c r="E422" i="5"/>
  <c r="E421" i="5"/>
  <c r="D421" i="5"/>
  <c r="C422" i="5"/>
  <c r="C421" i="5"/>
  <c r="B421" i="5"/>
  <c r="A421" i="5"/>
  <c r="AB419" i="5"/>
  <c r="AA419" i="5"/>
  <c r="Z419" i="5"/>
  <c r="Y419" i="5"/>
  <c r="X419" i="5"/>
  <c r="W419" i="5"/>
  <c r="V419" i="5"/>
  <c r="U419" i="5"/>
  <c r="T419" i="5"/>
  <c r="K420" i="5"/>
  <c r="K419" i="5"/>
  <c r="J420" i="5"/>
  <c r="J419" i="5"/>
  <c r="I420" i="5"/>
  <c r="I419" i="5"/>
  <c r="H419" i="5"/>
  <c r="G419" i="5"/>
  <c r="F420" i="5"/>
  <c r="F419" i="5"/>
  <c r="E420" i="5"/>
  <c r="E419" i="5"/>
  <c r="D419" i="5"/>
  <c r="C420" i="5"/>
  <c r="C419" i="5"/>
  <c r="B419" i="5"/>
  <c r="A419" i="5"/>
  <c r="G418" i="5"/>
  <c r="E418" i="5"/>
  <c r="H417" i="5"/>
  <c r="G417" i="5"/>
  <c r="F417" i="5"/>
  <c r="E417" i="5"/>
  <c r="D417" i="5"/>
  <c r="H416" i="5"/>
  <c r="G416" i="5"/>
  <c r="F416" i="5"/>
  <c r="E416" i="5"/>
  <c r="D416" i="5"/>
  <c r="C415" i="5"/>
  <c r="AB413" i="5"/>
  <c r="AA413" i="5"/>
  <c r="Z413" i="5"/>
  <c r="Y413" i="5"/>
  <c r="X413" i="5"/>
  <c r="W413" i="5"/>
  <c r="V413" i="5"/>
  <c r="U413" i="5"/>
  <c r="T413" i="5"/>
  <c r="K414" i="5"/>
  <c r="K413" i="5"/>
  <c r="J414" i="5"/>
  <c r="J413" i="5"/>
  <c r="I414" i="5"/>
  <c r="I413" i="5"/>
  <c r="H413" i="5"/>
  <c r="G413" i="5"/>
  <c r="F414" i="5"/>
  <c r="F413" i="5"/>
  <c r="E414" i="5"/>
  <c r="E413" i="5"/>
  <c r="D413" i="5"/>
  <c r="C414" i="5"/>
  <c r="C413" i="5"/>
  <c r="B413" i="5"/>
  <c r="A413" i="5"/>
  <c r="AB411" i="5"/>
  <c r="AA411" i="5"/>
  <c r="Z411" i="5"/>
  <c r="Y411" i="5"/>
  <c r="X411" i="5"/>
  <c r="W411" i="5"/>
  <c r="V411" i="5"/>
  <c r="U411" i="5"/>
  <c r="T411" i="5"/>
  <c r="K412" i="5"/>
  <c r="K411" i="5"/>
  <c r="J412" i="5"/>
  <c r="J411" i="5"/>
  <c r="I412" i="5"/>
  <c r="I411" i="5"/>
  <c r="H411" i="5"/>
  <c r="G411" i="5"/>
  <c r="F412" i="5"/>
  <c r="F411" i="5"/>
  <c r="E412" i="5"/>
  <c r="E411" i="5"/>
  <c r="D411" i="5"/>
  <c r="C412" i="5"/>
  <c r="C411" i="5"/>
  <c r="B411" i="5"/>
  <c r="A411" i="5"/>
  <c r="G410" i="5"/>
  <c r="E410" i="5"/>
  <c r="H409" i="5"/>
  <c r="G409" i="5"/>
  <c r="F409" i="5"/>
  <c r="E409" i="5"/>
  <c r="D409" i="5"/>
  <c r="H408" i="5"/>
  <c r="G408" i="5"/>
  <c r="F408" i="5"/>
  <c r="E408" i="5"/>
  <c r="D408" i="5"/>
  <c r="C407" i="5"/>
  <c r="AB405" i="5"/>
  <c r="AA405" i="5"/>
  <c r="Z405" i="5"/>
  <c r="Y405" i="5"/>
  <c r="X405" i="5"/>
  <c r="W405" i="5"/>
  <c r="V405" i="5"/>
  <c r="U405" i="5"/>
  <c r="T405" i="5"/>
  <c r="K406" i="5"/>
  <c r="K405" i="5"/>
  <c r="J406" i="5"/>
  <c r="J405" i="5"/>
  <c r="I406" i="5"/>
  <c r="I405" i="5"/>
  <c r="H405" i="5"/>
  <c r="G405" i="5"/>
  <c r="F406" i="5"/>
  <c r="F405" i="5"/>
  <c r="E406" i="5"/>
  <c r="E405" i="5"/>
  <c r="D405" i="5"/>
  <c r="C406" i="5"/>
  <c r="C405" i="5"/>
  <c r="B405" i="5"/>
  <c r="A405" i="5"/>
  <c r="AB403" i="5"/>
  <c r="AA403" i="5"/>
  <c r="Z403" i="5"/>
  <c r="Y403" i="5"/>
  <c r="X403" i="5"/>
  <c r="W403" i="5"/>
  <c r="V403" i="5"/>
  <c r="U403" i="5"/>
  <c r="T403" i="5"/>
  <c r="K404" i="5"/>
  <c r="K403" i="5"/>
  <c r="J404" i="5"/>
  <c r="J403" i="5"/>
  <c r="I404" i="5"/>
  <c r="I403" i="5"/>
  <c r="H403" i="5"/>
  <c r="G403" i="5"/>
  <c r="F404" i="5"/>
  <c r="F403" i="5"/>
  <c r="E404" i="5"/>
  <c r="E403" i="5"/>
  <c r="D403" i="5"/>
  <c r="C404" i="5"/>
  <c r="C403" i="5"/>
  <c r="B403" i="5"/>
  <c r="A403" i="5"/>
  <c r="G402" i="5"/>
  <c r="E402" i="5"/>
  <c r="H401" i="5"/>
  <c r="G401" i="5"/>
  <c r="F401" i="5"/>
  <c r="E401" i="5"/>
  <c r="D401" i="5"/>
  <c r="H400" i="5"/>
  <c r="G400" i="5"/>
  <c r="F400" i="5"/>
  <c r="E400" i="5"/>
  <c r="D400" i="5"/>
  <c r="C399" i="5"/>
  <c r="AB397" i="5"/>
  <c r="AA397" i="5"/>
  <c r="Z397" i="5"/>
  <c r="Y397" i="5"/>
  <c r="X397" i="5"/>
  <c r="W397" i="5"/>
  <c r="V397" i="5"/>
  <c r="U397" i="5"/>
  <c r="T397" i="5"/>
  <c r="K398" i="5"/>
  <c r="K397" i="5"/>
  <c r="J398" i="5"/>
  <c r="J397" i="5"/>
  <c r="I398" i="5"/>
  <c r="I397" i="5"/>
  <c r="H397" i="5"/>
  <c r="G397" i="5"/>
  <c r="F398" i="5"/>
  <c r="F397" i="5"/>
  <c r="E398" i="5"/>
  <c r="E397" i="5"/>
  <c r="D397" i="5"/>
  <c r="C398" i="5"/>
  <c r="C397" i="5"/>
  <c r="B397" i="5"/>
  <c r="A397" i="5"/>
  <c r="AB395" i="5"/>
  <c r="AA395" i="5"/>
  <c r="Z395" i="5"/>
  <c r="Y395" i="5"/>
  <c r="X395" i="5"/>
  <c r="W395" i="5"/>
  <c r="V395" i="5"/>
  <c r="U395" i="5"/>
  <c r="T395" i="5"/>
  <c r="K396" i="5"/>
  <c r="K395" i="5"/>
  <c r="J396" i="5"/>
  <c r="J395" i="5"/>
  <c r="I396" i="5"/>
  <c r="I395" i="5"/>
  <c r="H395" i="5"/>
  <c r="G395" i="5"/>
  <c r="F396" i="5"/>
  <c r="F395" i="5"/>
  <c r="E396" i="5"/>
  <c r="E395" i="5"/>
  <c r="D395" i="5"/>
  <c r="C396" i="5"/>
  <c r="C395" i="5"/>
  <c r="B395" i="5"/>
  <c r="A395" i="5"/>
  <c r="G394" i="5"/>
  <c r="E394" i="5"/>
  <c r="H393" i="5"/>
  <c r="G393" i="5"/>
  <c r="F393" i="5"/>
  <c r="E393" i="5"/>
  <c r="D393" i="5"/>
  <c r="H392" i="5"/>
  <c r="G392" i="5"/>
  <c r="F392" i="5"/>
  <c r="E392" i="5"/>
  <c r="D392" i="5"/>
  <c r="AB390" i="5"/>
  <c r="AA390" i="5"/>
  <c r="Z390" i="5"/>
  <c r="Y390" i="5"/>
  <c r="X390" i="5"/>
  <c r="W390" i="5"/>
  <c r="V390" i="5"/>
  <c r="U390" i="5"/>
  <c r="T390" i="5"/>
  <c r="K391" i="5"/>
  <c r="K390" i="5"/>
  <c r="J391" i="5"/>
  <c r="J390" i="5"/>
  <c r="I391" i="5"/>
  <c r="I390" i="5"/>
  <c r="H390" i="5"/>
  <c r="G390" i="5"/>
  <c r="F391" i="5"/>
  <c r="F390" i="5"/>
  <c r="E391" i="5"/>
  <c r="E390" i="5"/>
  <c r="D390" i="5"/>
  <c r="C391" i="5"/>
  <c r="C390" i="5"/>
  <c r="B390" i="5"/>
  <c r="A390" i="5"/>
  <c r="G389" i="5"/>
  <c r="E389" i="5"/>
  <c r="H388" i="5"/>
  <c r="G388" i="5"/>
  <c r="F388" i="5"/>
  <c r="E388" i="5"/>
  <c r="D388" i="5"/>
  <c r="H387" i="5"/>
  <c r="G387" i="5"/>
  <c r="F387" i="5"/>
  <c r="E387" i="5"/>
  <c r="D387" i="5"/>
  <c r="C386" i="5"/>
  <c r="AB384" i="5"/>
  <c r="AA384" i="5"/>
  <c r="Z384" i="5"/>
  <c r="Y384" i="5"/>
  <c r="X384" i="5"/>
  <c r="W384" i="5"/>
  <c r="V384" i="5"/>
  <c r="U384" i="5"/>
  <c r="T384" i="5"/>
  <c r="K385" i="5"/>
  <c r="K384" i="5"/>
  <c r="J385" i="5"/>
  <c r="J384" i="5"/>
  <c r="I385" i="5"/>
  <c r="I384" i="5"/>
  <c r="H384" i="5"/>
  <c r="G384" i="5"/>
  <c r="F385" i="5"/>
  <c r="F384" i="5"/>
  <c r="E385" i="5"/>
  <c r="E384" i="5"/>
  <c r="D384" i="5"/>
  <c r="C385" i="5"/>
  <c r="C384" i="5"/>
  <c r="B384" i="5"/>
  <c r="A384" i="5"/>
  <c r="AB382" i="5"/>
  <c r="AA382" i="5"/>
  <c r="Z382" i="5"/>
  <c r="Y382" i="5"/>
  <c r="X382" i="5"/>
  <c r="W382" i="5"/>
  <c r="V382" i="5"/>
  <c r="U382" i="5"/>
  <c r="T382" i="5"/>
  <c r="K383" i="5"/>
  <c r="K382" i="5"/>
  <c r="J383" i="5"/>
  <c r="J382" i="5"/>
  <c r="I383" i="5"/>
  <c r="I382" i="5"/>
  <c r="H382" i="5"/>
  <c r="G382" i="5"/>
  <c r="F383" i="5"/>
  <c r="F382" i="5"/>
  <c r="E383" i="5"/>
  <c r="E382" i="5"/>
  <c r="D382" i="5"/>
  <c r="C383" i="5"/>
  <c r="C382" i="5"/>
  <c r="B382" i="5"/>
  <c r="A382" i="5"/>
  <c r="G381" i="5"/>
  <c r="E381" i="5"/>
  <c r="H380" i="5"/>
  <c r="G380" i="5"/>
  <c r="F380" i="5"/>
  <c r="E380" i="5"/>
  <c r="D380" i="5"/>
  <c r="H379" i="5"/>
  <c r="G379" i="5"/>
  <c r="F379" i="5"/>
  <c r="E379" i="5"/>
  <c r="D379" i="5"/>
  <c r="C378" i="5"/>
  <c r="AB376" i="5"/>
  <c r="AA376" i="5"/>
  <c r="Z376" i="5"/>
  <c r="Y376" i="5"/>
  <c r="X376" i="5"/>
  <c r="W376" i="5"/>
  <c r="V376" i="5"/>
  <c r="U376" i="5"/>
  <c r="T376" i="5"/>
  <c r="K377" i="5"/>
  <c r="K376" i="5"/>
  <c r="J377" i="5"/>
  <c r="J376" i="5"/>
  <c r="I377" i="5"/>
  <c r="I376" i="5"/>
  <c r="H376" i="5"/>
  <c r="G376" i="5"/>
  <c r="F377" i="5"/>
  <c r="F376" i="5"/>
  <c r="E377" i="5"/>
  <c r="E376" i="5"/>
  <c r="D376" i="5"/>
  <c r="C377" i="5"/>
  <c r="C376" i="5"/>
  <c r="B376" i="5"/>
  <c r="A376" i="5"/>
  <c r="AB374" i="5"/>
  <c r="AA374" i="5"/>
  <c r="Z374" i="5"/>
  <c r="Y374" i="5"/>
  <c r="X374" i="5"/>
  <c r="W374" i="5"/>
  <c r="V374" i="5"/>
  <c r="U374" i="5"/>
  <c r="T374" i="5"/>
  <c r="K375" i="5"/>
  <c r="K374" i="5"/>
  <c r="J375" i="5"/>
  <c r="J374" i="5"/>
  <c r="I375" i="5"/>
  <c r="I374" i="5"/>
  <c r="H374" i="5"/>
  <c r="G374" i="5"/>
  <c r="F375" i="5"/>
  <c r="F374" i="5"/>
  <c r="E375" i="5"/>
  <c r="E374" i="5"/>
  <c r="D374" i="5"/>
  <c r="C375" i="5"/>
  <c r="C374" i="5"/>
  <c r="B374" i="5"/>
  <c r="A374" i="5"/>
  <c r="G373" i="5"/>
  <c r="E373" i="5"/>
  <c r="H372" i="5"/>
  <c r="G372" i="5"/>
  <c r="F372" i="5"/>
  <c r="E372" i="5"/>
  <c r="D372" i="5"/>
  <c r="H371" i="5"/>
  <c r="G371" i="5"/>
  <c r="F371" i="5"/>
  <c r="E371" i="5"/>
  <c r="D371" i="5"/>
  <c r="C370" i="5"/>
  <c r="AB368" i="5"/>
  <c r="AA368" i="5"/>
  <c r="Z368" i="5"/>
  <c r="Y368" i="5"/>
  <c r="X368" i="5"/>
  <c r="W368" i="5"/>
  <c r="V368" i="5"/>
  <c r="U368" i="5"/>
  <c r="T368" i="5"/>
  <c r="K369" i="5"/>
  <c r="K368" i="5"/>
  <c r="J369" i="5"/>
  <c r="J368" i="5"/>
  <c r="I369" i="5"/>
  <c r="I368" i="5"/>
  <c r="H368" i="5"/>
  <c r="G368" i="5"/>
  <c r="F369" i="5"/>
  <c r="F368" i="5"/>
  <c r="E369" i="5"/>
  <c r="E368" i="5"/>
  <c r="D368" i="5"/>
  <c r="C369" i="5"/>
  <c r="C368" i="5"/>
  <c r="B368" i="5"/>
  <c r="A368" i="5"/>
  <c r="AB366" i="5"/>
  <c r="AA366" i="5"/>
  <c r="Z366" i="5"/>
  <c r="Y366" i="5"/>
  <c r="X366" i="5"/>
  <c r="W366" i="5"/>
  <c r="V366" i="5"/>
  <c r="U366" i="5"/>
  <c r="T366" i="5"/>
  <c r="K367" i="5"/>
  <c r="K366" i="5"/>
  <c r="J367" i="5"/>
  <c r="J366" i="5"/>
  <c r="I367" i="5"/>
  <c r="I366" i="5"/>
  <c r="H366" i="5"/>
  <c r="G366" i="5"/>
  <c r="F367" i="5"/>
  <c r="F366" i="5"/>
  <c r="E367" i="5"/>
  <c r="E366" i="5"/>
  <c r="D366" i="5"/>
  <c r="C367" i="5"/>
  <c r="C366" i="5"/>
  <c r="B366" i="5"/>
  <c r="A366" i="5"/>
  <c r="G365" i="5"/>
  <c r="E365" i="5"/>
  <c r="H364" i="5"/>
  <c r="G364" i="5"/>
  <c r="E364" i="5"/>
  <c r="D364" i="5"/>
  <c r="H363" i="5"/>
  <c r="G363" i="5"/>
  <c r="E363" i="5"/>
  <c r="D363" i="5"/>
  <c r="C362" i="5"/>
  <c r="AB360" i="5"/>
  <c r="AA360" i="5"/>
  <c r="Z360" i="5"/>
  <c r="Y360" i="5"/>
  <c r="X360" i="5"/>
  <c r="W360" i="5"/>
  <c r="V360" i="5"/>
  <c r="U360" i="5"/>
  <c r="T360" i="5"/>
  <c r="K361" i="5"/>
  <c r="K360" i="5"/>
  <c r="J361" i="5"/>
  <c r="J360" i="5"/>
  <c r="I361" i="5"/>
  <c r="I360" i="5"/>
  <c r="H360" i="5"/>
  <c r="G360" i="5"/>
  <c r="F361" i="5"/>
  <c r="F360" i="5"/>
  <c r="E361" i="5"/>
  <c r="E360" i="5"/>
  <c r="D360" i="5"/>
  <c r="C361" i="5"/>
  <c r="C360" i="5"/>
  <c r="B360" i="5"/>
  <c r="A360" i="5"/>
  <c r="AB358" i="5"/>
  <c r="AA358" i="5"/>
  <c r="Z358" i="5"/>
  <c r="Y358" i="5"/>
  <c r="X358" i="5"/>
  <c r="W358" i="5"/>
  <c r="V358" i="5"/>
  <c r="U358" i="5"/>
  <c r="T358" i="5"/>
  <c r="K359" i="5"/>
  <c r="K358" i="5"/>
  <c r="J359" i="5"/>
  <c r="J358" i="5"/>
  <c r="I359" i="5"/>
  <c r="I358" i="5"/>
  <c r="H358" i="5"/>
  <c r="G358" i="5"/>
  <c r="F359" i="5"/>
  <c r="F358" i="5"/>
  <c r="E359" i="5"/>
  <c r="E358" i="5"/>
  <c r="D358" i="5"/>
  <c r="C359" i="5"/>
  <c r="C358" i="5"/>
  <c r="B358" i="5"/>
  <c r="A358" i="5"/>
  <c r="AB356" i="5"/>
  <c r="AA356" i="5"/>
  <c r="Z356" i="5"/>
  <c r="Y356" i="5"/>
  <c r="X356" i="5"/>
  <c r="W356" i="5"/>
  <c r="V356" i="5"/>
  <c r="U356" i="5"/>
  <c r="T356" i="5"/>
  <c r="K357" i="5"/>
  <c r="K356" i="5"/>
  <c r="J357" i="5"/>
  <c r="J356" i="5"/>
  <c r="I357" i="5"/>
  <c r="I356" i="5"/>
  <c r="H356" i="5"/>
  <c r="G356" i="5"/>
  <c r="F357" i="5"/>
  <c r="F356" i="5"/>
  <c r="E357" i="5"/>
  <c r="E356" i="5"/>
  <c r="D356" i="5"/>
  <c r="C357" i="5"/>
  <c r="C356" i="5"/>
  <c r="B356" i="5"/>
  <c r="A356" i="5"/>
  <c r="G355" i="5"/>
  <c r="E355" i="5"/>
  <c r="H354" i="5"/>
  <c r="G354" i="5"/>
  <c r="E354" i="5"/>
  <c r="D354" i="5"/>
  <c r="H353" i="5"/>
  <c r="G353" i="5"/>
  <c r="E353" i="5"/>
  <c r="D353" i="5"/>
  <c r="C352" i="5"/>
  <c r="AB350" i="5"/>
  <c r="AA350" i="5"/>
  <c r="Z350" i="5"/>
  <c r="Y350" i="5"/>
  <c r="X350" i="5"/>
  <c r="W350" i="5"/>
  <c r="V350" i="5"/>
  <c r="U350" i="5"/>
  <c r="T350" i="5"/>
  <c r="K351" i="5"/>
  <c r="K350" i="5"/>
  <c r="J351" i="5"/>
  <c r="J350" i="5"/>
  <c r="I351" i="5"/>
  <c r="I350" i="5"/>
  <c r="H350" i="5"/>
  <c r="G350" i="5"/>
  <c r="F351" i="5"/>
  <c r="F350" i="5"/>
  <c r="E351" i="5"/>
  <c r="E350" i="5"/>
  <c r="D350" i="5"/>
  <c r="C351" i="5"/>
  <c r="C350" i="5"/>
  <c r="B350" i="5"/>
  <c r="A350" i="5"/>
  <c r="AB348" i="5"/>
  <c r="AA348" i="5"/>
  <c r="Z348" i="5"/>
  <c r="Y348" i="5"/>
  <c r="X348" i="5"/>
  <c r="W348" i="5"/>
  <c r="V348" i="5"/>
  <c r="U348" i="5"/>
  <c r="T348" i="5"/>
  <c r="K349" i="5"/>
  <c r="K348" i="5"/>
  <c r="J349" i="5"/>
  <c r="J348" i="5"/>
  <c r="I349" i="5"/>
  <c r="I348" i="5"/>
  <c r="H348" i="5"/>
  <c r="G348" i="5"/>
  <c r="F349" i="5"/>
  <c r="F348" i="5"/>
  <c r="E349" i="5"/>
  <c r="E348" i="5"/>
  <c r="D348" i="5"/>
  <c r="C349" i="5"/>
  <c r="C348" i="5"/>
  <c r="B348" i="5"/>
  <c r="A348" i="5"/>
  <c r="G347" i="5"/>
  <c r="E347" i="5"/>
  <c r="H346" i="5"/>
  <c r="G346" i="5"/>
  <c r="F346" i="5"/>
  <c r="E346" i="5"/>
  <c r="D346" i="5"/>
  <c r="H345" i="5"/>
  <c r="G345" i="5"/>
  <c r="F345" i="5"/>
  <c r="E345" i="5"/>
  <c r="D345" i="5"/>
  <c r="AB343" i="5"/>
  <c r="AA343" i="5"/>
  <c r="Z343" i="5"/>
  <c r="Y343" i="5"/>
  <c r="X343" i="5"/>
  <c r="W343" i="5"/>
  <c r="V343" i="5"/>
  <c r="U343" i="5"/>
  <c r="T343" i="5"/>
  <c r="K344" i="5"/>
  <c r="K343" i="5"/>
  <c r="J344" i="5"/>
  <c r="J343" i="5"/>
  <c r="I344" i="5"/>
  <c r="I343" i="5"/>
  <c r="H343" i="5"/>
  <c r="G343" i="5"/>
  <c r="F344" i="5"/>
  <c r="F343" i="5"/>
  <c r="E344" i="5"/>
  <c r="E343" i="5"/>
  <c r="D343" i="5"/>
  <c r="C344" i="5"/>
  <c r="C343" i="5"/>
  <c r="B343" i="5"/>
  <c r="A343" i="5"/>
  <c r="AB341" i="5"/>
  <c r="AA341" i="5"/>
  <c r="Z341" i="5"/>
  <c r="Y341" i="5"/>
  <c r="X341" i="5"/>
  <c r="W341" i="5"/>
  <c r="V341" i="5"/>
  <c r="U341" i="5"/>
  <c r="T341" i="5"/>
  <c r="K342" i="5"/>
  <c r="K341" i="5"/>
  <c r="J342" i="5"/>
  <c r="J341" i="5"/>
  <c r="I342" i="5"/>
  <c r="I341" i="5"/>
  <c r="H341" i="5"/>
  <c r="G341" i="5"/>
  <c r="F342" i="5"/>
  <c r="F341" i="5"/>
  <c r="E342" i="5"/>
  <c r="E341" i="5"/>
  <c r="D341" i="5"/>
  <c r="C342" i="5"/>
  <c r="C341" i="5"/>
  <c r="B341" i="5"/>
  <c r="A341" i="5"/>
  <c r="G340" i="5"/>
  <c r="E340" i="5"/>
  <c r="H339" i="5"/>
  <c r="G339" i="5"/>
  <c r="F339" i="5"/>
  <c r="E339" i="5"/>
  <c r="D339" i="5"/>
  <c r="H338" i="5"/>
  <c r="G338" i="5"/>
  <c r="F338" i="5"/>
  <c r="E338" i="5"/>
  <c r="D338" i="5"/>
  <c r="C337" i="5"/>
  <c r="AB335" i="5"/>
  <c r="AA335" i="5"/>
  <c r="Z335" i="5"/>
  <c r="Y335" i="5"/>
  <c r="X335" i="5"/>
  <c r="W335" i="5"/>
  <c r="V335" i="5"/>
  <c r="U335" i="5"/>
  <c r="T335" i="5"/>
  <c r="K336" i="5"/>
  <c r="K335" i="5"/>
  <c r="J336" i="5"/>
  <c r="J335" i="5"/>
  <c r="I336" i="5"/>
  <c r="I335" i="5"/>
  <c r="H335" i="5"/>
  <c r="G335" i="5"/>
  <c r="F336" i="5"/>
  <c r="F335" i="5"/>
  <c r="E336" i="5"/>
  <c r="E335" i="5"/>
  <c r="D335" i="5"/>
  <c r="C336" i="5"/>
  <c r="C335" i="5"/>
  <c r="B335" i="5"/>
  <c r="A335" i="5"/>
  <c r="AB333" i="5"/>
  <c r="AA333" i="5"/>
  <c r="Z333" i="5"/>
  <c r="Y333" i="5"/>
  <c r="X333" i="5"/>
  <c r="W333" i="5"/>
  <c r="V333" i="5"/>
  <c r="U333" i="5"/>
  <c r="T333" i="5"/>
  <c r="K334" i="5"/>
  <c r="K333" i="5"/>
  <c r="J334" i="5"/>
  <c r="J333" i="5"/>
  <c r="I334" i="5"/>
  <c r="I333" i="5"/>
  <c r="H333" i="5"/>
  <c r="G333" i="5"/>
  <c r="F334" i="5"/>
  <c r="F333" i="5"/>
  <c r="E334" i="5"/>
  <c r="E333" i="5"/>
  <c r="D333" i="5"/>
  <c r="C334" i="5"/>
  <c r="C333" i="5"/>
  <c r="B333" i="5"/>
  <c r="A333" i="5"/>
  <c r="G332" i="5"/>
  <c r="E332" i="5"/>
  <c r="H331" i="5"/>
  <c r="G331" i="5"/>
  <c r="F331" i="5"/>
  <c r="E331" i="5"/>
  <c r="D331" i="5"/>
  <c r="H330" i="5"/>
  <c r="G330" i="5"/>
  <c r="F330" i="5"/>
  <c r="E330" i="5"/>
  <c r="D330" i="5"/>
  <c r="C329" i="5"/>
  <c r="AB327" i="5"/>
  <c r="AA327" i="5"/>
  <c r="Z327" i="5"/>
  <c r="Y327" i="5"/>
  <c r="X327" i="5"/>
  <c r="W327" i="5"/>
  <c r="V327" i="5"/>
  <c r="U327" i="5"/>
  <c r="T327" i="5"/>
  <c r="K328" i="5"/>
  <c r="K327" i="5"/>
  <c r="J328" i="5"/>
  <c r="J327" i="5"/>
  <c r="I328" i="5"/>
  <c r="I327" i="5"/>
  <c r="H327" i="5"/>
  <c r="G327" i="5"/>
  <c r="F328" i="5"/>
  <c r="F327" i="5"/>
  <c r="E328" i="5"/>
  <c r="E327" i="5"/>
  <c r="D327" i="5"/>
  <c r="C328" i="5"/>
  <c r="C327" i="5"/>
  <c r="B327" i="5"/>
  <c r="A327" i="5"/>
  <c r="AB325" i="5"/>
  <c r="AA325" i="5"/>
  <c r="Z325" i="5"/>
  <c r="Y325" i="5"/>
  <c r="X325" i="5"/>
  <c r="W325" i="5"/>
  <c r="V325" i="5"/>
  <c r="U325" i="5"/>
  <c r="T325" i="5"/>
  <c r="K326" i="5"/>
  <c r="K325" i="5"/>
  <c r="J326" i="5"/>
  <c r="J325" i="5"/>
  <c r="I326" i="5"/>
  <c r="I325" i="5"/>
  <c r="H325" i="5"/>
  <c r="G325" i="5"/>
  <c r="F326" i="5"/>
  <c r="F325" i="5"/>
  <c r="E326" i="5"/>
  <c r="E325" i="5"/>
  <c r="D325" i="5"/>
  <c r="C326" i="5"/>
  <c r="C325" i="5"/>
  <c r="B325" i="5"/>
  <c r="A325" i="5"/>
  <c r="AB323" i="5"/>
  <c r="AA323" i="5"/>
  <c r="Z323" i="5"/>
  <c r="Y323" i="5"/>
  <c r="X323" i="5"/>
  <c r="W323" i="5"/>
  <c r="V323" i="5"/>
  <c r="U323" i="5"/>
  <c r="T323" i="5"/>
  <c r="K324" i="5"/>
  <c r="K323" i="5"/>
  <c r="J324" i="5"/>
  <c r="J323" i="5"/>
  <c r="I324" i="5"/>
  <c r="I323" i="5"/>
  <c r="H323" i="5"/>
  <c r="G323" i="5"/>
  <c r="F324" i="5"/>
  <c r="F323" i="5"/>
  <c r="E324" i="5"/>
  <c r="E323" i="5"/>
  <c r="D323" i="5"/>
  <c r="C324" i="5"/>
  <c r="C323" i="5"/>
  <c r="B323" i="5"/>
  <c r="A323" i="5"/>
  <c r="AB321" i="5"/>
  <c r="AA321" i="5"/>
  <c r="Z321" i="5"/>
  <c r="Y321" i="5"/>
  <c r="X321" i="5"/>
  <c r="W321" i="5"/>
  <c r="V321" i="5"/>
  <c r="U321" i="5"/>
  <c r="T321" i="5"/>
  <c r="K322" i="5"/>
  <c r="K321" i="5"/>
  <c r="J322" i="5"/>
  <c r="J321" i="5"/>
  <c r="I322" i="5"/>
  <c r="I321" i="5"/>
  <c r="H321" i="5"/>
  <c r="G321" i="5"/>
  <c r="F322" i="5"/>
  <c r="F321" i="5"/>
  <c r="E322" i="5"/>
  <c r="E321" i="5"/>
  <c r="D321" i="5"/>
  <c r="C322" i="5"/>
  <c r="C321" i="5"/>
  <c r="B321" i="5"/>
  <c r="A321" i="5"/>
  <c r="AB319" i="5"/>
  <c r="AA319" i="5"/>
  <c r="Z319" i="5"/>
  <c r="Y319" i="5"/>
  <c r="X319" i="5"/>
  <c r="W319" i="5"/>
  <c r="V319" i="5"/>
  <c r="U319" i="5"/>
  <c r="T319" i="5"/>
  <c r="K320" i="5"/>
  <c r="K319" i="5"/>
  <c r="J320" i="5"/>
  <c r="J319" i="5"/>
  <c r="I320" i="5"/>
  <c r="I319" i="5"/>
  <c r="H319" i="5"/>
  <c r="G319" i="5"/>
  <c r="F320" i="5"/>
  <c r="F319" i="5"/>
  <c r="E320" i="5"/>
  <c r="E319" i="5"/>
  <c r="D319" i="5"/>
  <c r="C320" i="5"/>
  <c r="C319" i="5"/>
  <c r="B319" i="5"/>
  <c r="A319" i="5"/>
  <c r="G318" i="5"/>
  <c r="E318" i="5"/>
  <c r="H317" i="5"/>
  <c r="G317" i="5"/>
  <c r="F317" i="5"/>
  <c r="E317" i="5"/>
  <c r="D317" i="5"/>
  <c r="H316" i="5"/>
  <c r="G316" i="5"/>
  <c r="F316" i="5"/>
  <c r="E316" i="5"/>
  <c r="D316" i="5"/>
  <c r="AB314" i="5"/>
  <c r="AA314" i="5"/>
  <c r="Z314" i="5"/>
  <c r="Y314" i="5"/>
  <c r="X314" i="5"/>
  <c r="W314" i="5"/>
  <c r="V314" i="5"/>
  <c r="U314" i="5"/>
  <c r="T314" i="5"/>
  <c r="K315" i="5"/>
  <c r="K314" i="5"/>
  <c r="J315" i="5"/>
  <c r="J314" i="5"/>
  <c r="I315" i="5"/>
  <c r="I314" i="5"/>
  <c r="H314" i="5"/>
  <c r="G314" i="5"/>
  <c r="F315" i="5"/>
  <c r="F314" i="5"/>
  <c r="E315" i="5"/>
  <c r="E314" i="5"/>
  <c r="D314" i="5"/>
  <c r="C315" i="5"/>
  <c r="C314" i="5"/>
  <c r="B314" i="5"/>
  <c r="A314" i="5"/>
  <c r="AB312" i="5"/>
  <c r="AA312" i="5"/>
  <c r="Z312" i="5"/>
  <c r="Y312" i="5"/>
  <c r="X312" i="5"/>
  <c r="W312" i="5"/>
  <c r="V312" i="5"/>
  <c r="U312" i="5"/>
  <c r="T312" i="5"/>
  <c r="K313" i="5"/>
  <c r="K312" i="5"/>
  <c r="J313" i="5"/>
  <c r="J312" i="5"/>
  <c r="I313" i="5"/>
  <c r="I312" i="5"/>
  <c r="H312" i="5"/>
  <c r="G312" i="5"/>
  <c r="F313" i="5"/>
  <c r="F312" i="5"/>
  <c r="E313" i="5"/>
  <c r="E312" i="5"/>
  <c r="D312" i="5"/>
  <c r="C313" i="5"/>
  <c r="C312" i="5"/>
  <c r="B312" i="5"/>
  <c r="A312" i="5"/>
  <c r="G311" i="5"/>
  <c r="E311" i="5"/>
  <c r="H310" i="5"/>
  <c r="G310" i="5"/>
  <c r="F310" i="5"/>
  <c r="E310" i="5"/>
  <c r="D310" i="5"/>
  <c r="H309" i="5"/>
  <c r="G309" i="5"/>
  <c r="F309" i="5"/>
  <c r="E309" i="5"/>
  <c r="D309" i="5"/>
  <c r="AB307" i="5"/>
  <c r="AA307" i="5"/>
  <c r="Z307" i="5"/>
  <c r="Y307" i="5"/>
  <c r="X307" i="5"/>
  <c r="W307" i="5"/>
  <c r="V307" i="5"/>
  <c r="U307" i="5"/>
  <c r="T307" i="5"/>
  <c r="K308" i="5"/>
  <c r="K307" i="5"/>
  <c r="J308" i="5"/>
  <c r="J307" i="5"/>
  <c r="I308" i="5"/>
  <c r="I307" i="5"/>
  <c r="H307" i="5"/>
  <c r="G307" i="5"/>
  <c r="F308" i="5"/>
  <c r="F307" i="5"/>
  <c r="E308" i="5"/>
  <c r="E307" i="5"/>
  <c r="D307" i="5"/>
  <c r="C308" i="5"/>
  <c r="C307" i="5"/>
  <c r="B307" i="5"/>
  <c r="A307" i="5"/>
  <c r="G306" i="5"/>
  <c r="E306" i="5"/>
  <c r="H305" i="5"/>
  <c r="G305" i="5"/>
  <c r="F305" i="5"/>
  <c r="E305" i="5"/>
  <c r="D305" i="5"/>
  <c r="H304" i="5"/>
  <c r="G304" i="5"/>
  <c r="F304" i="5"/>
  <c r="E304" i="5"/>
  <c r="D304" i="5"/>
  <c r="C303" i="5"/>
  <c r="AB301" i="5"/>
  <c r="AA301" i="5"/>
  <c r="Z301" i="5"/>
  <c r="Y301" i="5"/>
  <c r="X301" i="5"/>
  <c r="W301" i="5"/>
  <c r="V301" i="5"/>
  <c r="U301" i="5"/>
  <c r="T301" i="5"/>
  <c r="K302" i="5"/>
  <c r="K301" i="5"/>
  <c r="J302" i="5"/>
  <c r="J301" i="5"/>
  <c r="I302" i="5"/>
  <c r="I301" i="5"/>
  <c r="H301" i="5"/>
  <c r="G301" i="5"/>
  <c r="F302" i="5"/>
  <c r="F301" i="5"/>
  <c r="E302" i="5"/>
  <c r="E301" i="5"/>
  <c r="D301" i="5"/>
  <c r="C302" i="5"/>
  <c r="C301" i="5"/>
  <c r="B301" i="5"/>
  <c r="A301" i="5"/>
  <c r="G300" i="5"/>
  <c r="E300" i="5"/>
  <c r="H299" i="5"/>
  <c r="G299" i="5"/>
  <c r="E299" i="5"/>
  <c r="D299" i="5"/>
  <c r="H298" i="5"/>
  <c r="G298" i="5"/>
  <c r="E298" i="5"/>
  <c r="D298" i="5"/>
  <c r="C297" i="5"/>
  <c r="AB295" i="5"/>
  <c r="AA295" i="5"/>
  <c r="Z295" i="5"/>
  <c r="Y295" i="5"/>
  <c r="X295" i="5"/>
  <c r="W295" i="5"/>
  <c r="V295" i="5"/>
  <c r="U295" i="5"/>
  <c r="T295" i="5"/>
  <c r="K296" i="5"/>
  <c r="K295" i="5"/>
  <c r="J296" i="5"/>
  <c r="J295" i="5"/>
  <c r="I296" i="5"/>
  <c r="I295" i="5"/>
  <c r="H295" i="5"/>
  <c r="G295" i="5"/>
  <c r="F296" i="5"/>
  <c r="F295" i="5"/>
  <c r="E296" i="5"/>
  <c r="E295" i="5"/>
  <c r="D295" i="5"/>
  <c r="C296" i="5"/>
  <c r="C295" i="5"/>
  <c r="B295" i="5"/>
  <c r="A295" i="5"/>
  <c r="AB293" i="5"/>
  <c r="AA293" i="5"/>
  <c r="Z293" i="5"/>
  <c r="Y293" i="5"/>
  <c r="X293" i="5"/>
  <c r="W293" i="5"/>
  <c r="V293" i="5"/>
  <c r="U293" i="5"/>
  <c r="T293" i="5"/>
  <c r="K294" i="5"/>
  <c r="K293" i="5"/>
  <c r="J294" i="5"/>
  <c r="J293" i="5"/>
  <c r="I294" i="5"/>
  <c r="I293" i="5"/>
  <c r="H293" i="5"/>
  <c r="G293" i="5"/>
  <c r="F294" i="5"/>
  <c r="F293" i="5"/>
  <c r="E294" i="5"/>
  <c r="E293" i="5"/>
  <c r="D293" i="5"/>
  <c r="C294" i="5"/>
  <c r="C293" i="5"/>
  <c r="B293" i="5"/>
  <c r="A293" i="5"/>
  <c r="AB291" i="5"/>
  <c r="AA291" i="5"/>
  <c r="Z291" i="5"/>
  <c r="Y291" i="5"/>
  <c r="X291" i="5"/>
  <c r="W291" i="5"/>
  <c r="V291" i="5"/>
  <c r="U291" i="5"/>
  <c r="T291" i="5"/>
  <c r="K292" i="5"/>
  <c r="K291" i="5"/>
  <c r="J292" i="5"/>
  <c r="J291" i="5"/>
  <c r="I292" i="5"/>
  <c r="I291" i="5"/>
  <c r="H291" i="5"/>
  <c r="G291" i="5"/>
  <c r="F292" i="5"/>
  <c r="F291" i="5"/>
  <c r="E292" i="5"/>
  <c r="E291" i="5"/>
  <c r="D291" i="5"/>
  <c r="C292" i="5"/>
  <c r="C291" i="5"/>
  <c r="B291" i="5"/>
  <c r="A291" i="5"/>
  <c r="G290" i="5"/>
  <c r="E290" i="5"/>
  <c r="H289" i="5"/>
  <c r="G289" i="5"/>
  <c r="F289" i="5"/>
  <c r="E289" i="5"/>
  <c r="D289" i="5"/>
  <c r="H288" i="5"/>
  <c r="G288" i="5"/>
  <c r="F288" i="5"/>
  <c r="E288" i="5"/>
  <c r="D288" i="5"/>
  <c r="C282" i="5"/>
  <c r="AB280" i="5"/>
  <c r="AA280" i="5"/>
  <c r="Z280" i="5"/>
  <c r="Y280" i="5"/>
  <c r="X280" i="5"/>
  <c r="W280" i="5"/>
  <c r="V280" i="5"/>
  <c r="U280" i="5"/>
  <c r="T280" i="5"/>
  <c r="K281" i="5"/>
  <c r="K280" i="5"/>
  <c r="J281" i="5"/>
  <c r="J280" i="5"/>
  <c r="I281" i="5"/>
  <c r="I280" i="5"/>
  <c r="H280" i="5"/>
  <c r="G280" i="5"/>
  <c r="F281" i="5"/>
  <c r="F280" i="5"/>
  <c r="E281" i="5"/>
  <c r="E280" i="5"/>
  <c r="D280" i="5"/>
  <c r="C281" i="5"/>
  <c r="C280" i="5"/>
  <c r="B280" i="5"/>
  <c r="A280" i="5"/>
  <c r="AB278" i="5"/>
  <c r="AA278" i="5"/>
  <c r="Z278" i="5"/>
  <c r="Y278" i="5"/>
  <c r="X278" i="5"/>
  <c r="W278" i="5"/>
  <c r="V278" i="5"/>
  <c r="U278" i="5"/>
  <c r="T278" i="5"/>
  <c r="K279" i="5"/>
  <c r="K278" i="5"/>
  <c r="J279" i="5"/>
  <c r="J278" i="5"/>
  <c r="I279" i="5"/>
  <c r="I278" i="5"/>
  <c r="H278" i="5"/>
  <c r="G278" i="5"/>
  <c r="F279" i="5"/>
  <c r="F278" i="5"/>
  <c r="E279" i="5"/>
  <c r="E278" i="5"/>
  <c r="D278" i="5"/>
  <c r="C279" i="5"/>
  <c r="C278" i="5"/>
  <c r="B278" i="5"/>
  <c r="A278" i="5"/>
  <c r="G277" i="5"/>
  <c r="E277" i="5"/>
  <c r="H276" i="5"/>
  <c r="G276" i="5"/>
  <c r="E276" i="5"/>
  <c r="D276" i="5"/>
  <c r="H275" i="5"/>
  <c r="G275" i="5"/>
  <c r="E275" i="5"/>
  <c r="D275" i="5"/>
  <c r="C274" i="5"/>
  <c r="AB272" i="5"/>
  <c r="AA272" i="5"/>
  <c r="Z272" i="5"/>
  <c r="Y272" i="5"/>
  <c r="X272" i="5"/>
  <c r="W272" i="5"/>
  <c r="V272" i="5"/>
  <c r="U272" i="5"/>
  <c r="T272" i="5"/>
  <c r="K273" i="5"/>
  <c r="K272" i="5"/>
  <c r="J273" i="5"/>
  <c r="J272" i="5"/>
  <c r="I273" i="5"/>
  <c r="I272" i="5"/>
  <c r="H272" i="5"/>
  <c r="G272" i="5"/>
  <c r="F273" i="5"/>
  <c r="F272" i="5"/>
  <c r="E273" i="5"/>
  <c r="E272" i="5"/>
  <c r="D272" i="5"/>
  <c r="C273" i="5"/>
  <c r="C272" i="5"/>
  <c r="B272" i="5"/>
  <c r="A272" i="5"/>
  <c r="AB270" i="5"/>
  <c r="AA270" i="5"/>
  <c r="Z270" i="5"/>
  <c r="Y270" i="5"/>
  <c r="X270" i="5"/>
  <c r="W270" i="5"/>
  <c r="V270" i="5"/>
  <c r="U270" i="5"/>
  <c r="T270" i="5"/>
  <c r="K271" i="5"/>
  <c r="K270" i="5"/>
  <c r="J271" i="5"/>
  <c r="J270" i="5"/>
  <c r="I271" i="5"/>
  <c r="I270" i="5"/>
  <c r="H270" i="5"/>
  <c r="G270" i="5"/>
  <c r="F271" i="5"/>
  <c r="F270" i="5"/>
  <c r="E271" i="5"/>
  <c r="E270" i="5"/>
  <c r="D270" i="5"/>
  <c r="C271" i="5"/>
  <c r="C270" i="5"/>
  <c r="B270" i="5"/>
  <c r="A270" i="5"/>
  <c r="G269" i="5"/>
  <c r="E269" i="5"/>
  <c r="H268" i="5"/>
  <c r="G268" i="5"/>
  <c r="E268" i="5"/>
  <c r="D268" i="5"/>
  <c r="H267" i="5"/>
  <c r="G267" i="5"/>
  <c r="E267" i="5"/>
  <c r="D267" i="5"/>
  <c r="C266" i="5"/>
  <c r="AB264" i="5"/>
  <c r="AA264" i="5"/>
  <c r="Z264" i="5"/>
  <c r="Y264" i="5"/>
  <c r="X264" i="5"/>
  <c r="W264" i="5"/>
  <c r="V264" i="5"/>
  <c r="U264" i="5"/>
  <c r="T264" i="5"/>
  <c r="K265" i="5"/>
  <c r="K264" i="5"/>
  <c r="J265" i="5"/>
  <c r="J264" i="5"/>
  <c r="I265" i="5"/>
  <c r="I264" i="5"/>
  <c r="H264" i="5"/>
  <c r="G264" i="5"/>
  <c r="F265" i="5"/>
  <c r="F264" i="5"/>
  <c r="E265" i="5"/>
  <c r="E264" i="5"/>
  <c r="D264" i="5"/>
  <c r="C265" i="5"/>
  <c r="C264" i="5"/>
  <c r="B264" i="5"/>
  <c r="A264" i="5"/>
  <c r="AB262" i="5"/>
  <c r="AA262" i="5"/>
  <c r="Z262" i="5"/>
  <c r="Y262" i="5"/>
  <c r="X262" i="5"/>
  <c r="W262" i="5"/>
  <c r="V262" i="5"/>
  <c r="U262" i="5"/>
  <c r="T262" i="5"/>
  <c r="K263" i="5"/>
  <c r="K262" i="5"/>
  <c r="J263" i="5"/>
  <c r="J262" i="5"/>
  <c r="I263" i="5"/>
  <c r="I262" i="5"/>
  <c r="H262" i="5"/>
  <c r="G262" i="5"/>
  <c r="F263" i="5"/>
  <c r="F262" i="5"/>
  <c r="E263" i="5"/>
  <c r="E262" i="5"/>
  <c r="D262" i="5"/>
  <c r="C263" i="5"/>
  <c r="C262" i="5"/>
  <c r="B262" i="5"/>
  <c r="A262" i="5"/>
  <c r="G261" i="5"/>
  <c r="E261" i="5"/>
  <c r="H260" i="5"/>
  <c r="G260" i="5"/>
  <c r="E260" i="5"/>
  <c r="D260" i="5"/>
  <c r="H259" i="5"/>
  <c r="G259" i="5"/>
  <c r="E259" i="5"/>
  <c r="D259" i="5"/>
  <c r="C258" i="5"/>
  <c r="AB256" i="5"/>
  <c r="AA256" i="5"/>
  <c r="Z256" i="5"/>
  <c r="Y256" i="5"/>
  <c r="X256" i="5"/>
  <c r="W256" i="5"/>
  <c r="V256" i="5"/>
  <c r="U256" i="5"/>
  <c r="T256" i="5"/>
  <c r="K257" i="5"/>
  <c r="K256" i="5"/>
  <c r="J257" i="5"/>
  <c r="J256" i="5"/>
  <c r="I257" i="5"/>
  <c r="I256" i="5"/>
  <c r="H256" i="5"/>
  <c r="G256" i="5"/>
  <c r="F257" i="5"/>
  <c r="F256" i="5"/>
  <c r="E257" i="5"/>
  <c r="E256" i="5"/>
  <c r="D256" i="5"/>
  <c r="C257" i="5"/>
  <c r="C256" i="5"/>
  <c r="B256" i="5"/>
  <c r="A256" i="5"/>
  <c r="G255" i="5"/>
  <c r="E255" i="5"/>
  <c r="H254" i="5"/>
  <c r="G254" i="5"/>
  <c r="E254" i="5"/>
  <c r="D254" i="5"/>
  <c r="H253" i="5"/>
  <c r="G253" i="5"/>
  <c r="E253" i="5"/>
  <c r="D253" i="5"/>
  <c r="C252" i="5"/>
  <c r="AB250" i="5"/>
  <c r="AA250" i="5"/>
  <c r="Z250" i="5"/>
  <c r="Y250" i="5"/>
  <c r="X250" i="5"/>
  <c r="W250" i="5"/>
  <c r="V250" i="5"/>
  <c r="U250" i="5"/>
  <c r="T250" i="5"/>
  <c r="K251" i="5"/>
  <c r="K250" i="5"/>
  <c r="J251" i="5"/>
  <c r="J250" i="5"/>
  <c r="I251" i="5"/>
  <c r="I250" i="5"/>
  <c r="H250" i="5"/>
  <c r="G250" i="5"/>
  <c r="F251" i="5"/>
  <c r="F250" i="5"/>
  <c r="E251" i="5"/>
  <c r="E250" i="5"/>
  <c r="D250" i="5"/>
  <c r="C251" i="5"/>
  <c r="C250" i="5"/>
  <c r="B250" i="5"/>
  <c r="A250" i="5"/>
  <c r="AB248" i="5"/>
  <c r="AA248" i="5"/>
  <c r="Z248" i="5"/>
  <c r="Y248" i="5"/>
  <c r="X248" i="5"/>
  <c r="W248" i="5"/>
  <c r="V248" i="5"/>
  <c r="U248" i="5"/>
  <c r="T248" i="5"/>
  <c r="K249" i="5"/>
  <c r="K248" i="5"/>
  <c r="J249" i="5"/>
  <c r="J248" i="5"/>
  <c r="I249" i="5"/>
  <c r="I248" i="5"/>
  <c r="H248" i="5"/>
  <c r="G248" i="5"/>
  <c r="F249" i="5"/>
  <c r="F248" i="5"/>
  <c r="E249" i="5"/>
  <c r="E248" i="5"/>
  <c r="D248" i="5"/>
  <c r="C249" i="5"/>
  <c r="C248" i="5"/>
  <c r="B248" i="5"/>
  <c r="A248" i="5"/>
  <c r="G247" i="5"/>
  <c r="E247" i="5"/>
  <c r="H246" i="5"/>
  <c r="G246" i="5"/>
  <c r="E246" i="5"/>
  <c r="D246" i="5"/>
  <c r="H245" i="5"/>
  <c r="G245" i="5"/>
  <c r="E245" i="5"/>
  <c r="D245" i="5"/>
  <c r="C244" i="5"/>
  <c r="AB242" i="5"/>
  <c r="AA242" i="5"/>
  <c r="Z242" i="5"/>
  <c r="Y242" i="5"/>
  <c r="X242" i="5"/>
  <c r="W242" i="5"/>
  <c r="V242" i="5"/>
  <c r="U242" i="5"/>
  <c r="T242" i="5"/>
  <c r="K243" i="5"/>
  <c r="K242" i="5"/>
  <c r="J243" i="5"/>
  <c r="J242" i="5"/>
  <c r="I243" i="5"/>
  <c r="I242" i="5"/>
  <c r="H242" i="5"/>
  <c r="G242" i="5"/>
  <c r="F243" i="5"/>
  <c r="F242" i="5"/>
  <c r="E243" i="5"/>
  <c r="E242" i="5"/>
  <c r="D242" i="5"/>
  <c r="C243" i="5"/>
  <c r="C242" i="5"/>
  <c r="B242" i="5"/>
  <c r="A242" i="5"/>
  <c r="AB240" i="5"/>
  <c r="AA240" i="5"/>
  <c r="Z240" i="5"/>
  <c r="Y240" i="5"/>
  <c r="X240" i="5"/>
  <c r="W240" i="5"/>
  <c r="V240" i="5"/>
  <c r="U240" i="5"/>
  <c r="T240" i="5"/>
  <c r="K241" i="5"/>
  <c r="K240" i="5"/>
  <c r="J241" i="5"/>
  <c r="J240" i="5"/>
  <c r="I241" i="5"/>
  <c r="I240" i="5"/>
  <c r="H240" i="5"/>
  <c r="G240" i="5"/>
  <c r="F241" i="5"/>
  <c r="F240" i="5"/>
  <c r="E241" i="5"/>
  <c r="E240" i="5"/>
  <c r="D240" i="5"/>
  <c r="C241" i="5"/>
  <c r="C240" i="5"/>
  <c r="B240" i="5"/>
  <c r="A240" i="5"/>
  <c r="G239" i="5"/>
  <c r="E239" i="5"/>
  <c r="H238" i="5"/>
  <c r="G238" i="5"/>
  <c r="E238" i="5"/>
  <c r="D238" i="5"/>
  <c r="H237" i="5"/>
  <c r="G237" i="5"/>
  <c r="E237" i="5"/>
  <c r="D237" i="5"/>
  <c r="C236" i="5"/>
  <c r="AB234" i="5"/>
  <c r="AA234" i="5"/>
  <c r="Z234" i="5"/>
  <c r="Y234" i="5"/>
  <c r="X234" i="5"/>
  <c r="W234" i="5"/>
  <c r="V234" i="5"/>
  <c r="U234" i="5"/>
  <c r="T234" i="5"/>
  <c r="K235" i="5"/>
  <c r="K234" i="5"/>
  <c r="J235" i="5"/>
  <c r="J234" i="5"/>
  <c r="I235" i="5"/>
  <c r="I234" i="5"/>
  <c r="H234" i="5"/>
  <c r="G234" i="5"/>
  <c r="F235" i="5"/>
  <c r="F234" i="5"/>
  <c r="E235" i="5"/>
  <c r="E234" i="5"/>
  <c r="D234" i="5"/>
  <c r="C235" i="5"/>
  <c r="C234" i="5"/>
  <c r="B234" i="5"/>
  <c r="A234" i="5"/>
  <c r="AB232" i="5"/>
  <c r="AA232" i="5"/>
  <c r="Z232" i="5"/>
  <c r="Y232" i="5"/>
  <c r="X232" i="5"/>
  <c r="W232" i="5"/>
  <c r="V232" i="5"/>
  <c r="U232" i="5"/>
  <c r="T232" i="5"/>
  <c r="K233" i="5"/>
  <c r="K232" i="5"/>
  <c r="J233" i="5"/>
  <c r="J232" i="5"/>
  <c r="I233" i="5"/>
  <c r="I232" i="5"/>
  <c r="H232" i="5"/>
  <c r="G232" i="5"/>
  <c r="F233" i="5"/>
  <c r="F232" i="5"/>
  <c r="E233" i="5"/>
  <c r="E232" i="5"/>
  <c r="D232" i="5"/>
  <c r="C233" i="5"/>
  <c r="C232" i="5"/>
  <c r="B232" i="5"/>
  <c r="A232" i="5"/>
  <c r="G231" i="5"/>
  <c r="E231" i="5"/>
  <c r="H230" i="5"/>
  <c r="G230" i="5"/>
  <c r="E230" i="5"/>
  <c r="D230" i="5"/>
  <c r="H229" i="5"/>
  <c r="G229" i="5"/>
  <c r="E229" i="5"/>
  <c r="D229" i="5"/>
  <c r="C228" i="5"/>
  <c r="AB226" i="5"/>
  <c r="AA226" i="5"/>
  <c r="Z226" i="5"/>
  <c r="Y226" i="5"/>
  <c r="X226" i="5"/>
  <c r="W226" i="5"/>
  <c r="V226" i="5"/>
  <c r="U226" i="5"/>
  <c r="T226" i="5"/>
  <c r="K227" i="5"/>
  <c r="K226" i="5"/>
  <c r="J227" i="5"/>
  <c r="J226" i="5"/>
  <c r="I227" i="5"/>
  <c r="I226" i="5"/>
  <c r="H226" i="5"/>
  <c r="G226" i="5"/>
  <c r="F227" i="5"/>
  <c r="F226" i="5"/>
  <c r="E227" i="5"/>
  <c r="E226" i="5"/>
  <c r="D226" i="5"/>
  <c r="C227" i="5"/>
  <c r="C226" i="5"/>
  <c r="B226" i="5"/>
  <c r="A226" i="5"/>
  <c r="AB224" i="5"/>
  <c r="AA224" i="5"/>
  <c r="Z224" i="5"/>
  <c r="Y224" i="5"/>
  <c r="X224" i="5"/>
  <c r="W224" i="5"/>
  <c r="V224" i="5"/>
  <c r="U224" i="5"/>
  <c r="T224" i="5"/>
  <c r="K225" i="5"/>
  <c r="K224" i="5"/>
  <c r="J225" i="5"/>
  <c r="J224" i="5"/>
  <c r="I225" i="5"/>
  <c r="I224" i="5"/>
  <c r="H224" i="5"/>
  <c r="G224" i="5"/>
  <c r="F225" i="5"/>
  <c r="F224" i="5"/>
  <c r="E225" i="5"/>
  <c r="E224" i="5"/>
  <c r="D224" i="5"/>
  <c r="C225" i="5"/>
  <c r="C224" i="5"/>
  <c r="B224" i="5"/>
  <c r="A224" i="5"/>
  <c r="AB222" i="5"/>
  <c r="AA222" i="5"/>
  <c r="Z222" i="5"/>
  <c r="Y222" i="5"/>
  <c r="X222" i="5"/>
  <c r="W222" i="5"/>
  <c r="V222" i="5"/>
  <c r="U222" i="5"/>
  <c r="T222" i="5"/>
  <c r="K223" i="5"/>
  <c r="K222" i="5"/>
  <c r="J223" i="5"/>
  <c r="J222" i="5"/>
  <c r="I223" i="5"/>
  <c r="I222" i="5"/>
  <c r="H222" i="5"/>
  <c r="G222" i="5"/>
  <c r="F223" i="5"/>
  <c r="F222" i="5"/>
  <c r="E223" i="5"/>
  <c r="E222" i="5"/>
  <c r="D222" i="5"/>
  <c r="C223" i="5"/>
  <c r="C222" i="5"/>
  <c r="B222" i="5"/>
  <c r="A222" i="5"/>
  <c r="G221" i="5"/>
  <c r="E221" i="5"/>
  <c r="H220" i="5"/>
  <c r="G220" i="5"/>
  <c r="F220" i="5"/>
  <c r="E220" i="5"/>
  <c r="D220" i="5"/>
  <c r="H219" i="5"/>
  <c r="G219" i="5"/>
  <c r="F219" i="5"/>
  <c r="E219" i="5"/>
  <c r="D219" i="5"/>
  <c r="C213" i="5"/>
  <c r="AB211" i="5"/>
  <c r="AA211" i="5"/>
  <c r="Z211" i="5"/>
  <c r="Y211" i="5"/>
  <c r="X211" i="5"/>
  <c r="W211" i="5"/>
  <c r="V211" i="5"/>
  <c r="U211" i="5"/>
  <c r="T211" i="5"/>
  <c r="K212" i="5"/>
  <c r="K211" i="5"/>
  <c r="J212" i="5"/>
  <c r="J211" i="5"/>
  <c r="I212" i="5"/>
  <c r="I211" i="5"/>
  <c r="H211" i="5"/>
  <c r="G211" i="5"/>
  <c r="F212" i="5"/>
  <c r="F211" i="5"/>
  <c r="E212" i="5"/>
  <c r="E211" i="5"/>
  <c r="D211" i="5"/>
  <c r="C212" i="5"/>
  <c r="C211" i="5"/>
  <c r="B211" i="5"/>
  <c r="A211" i="5"/>
  <c r="AB209" i="5"/>
  <c r="AA209" i="5"/>
  <c r="Z209" i="5"/>
  <c r="Y209" i="5"/>
  <c r="X209" i="5"/>
  <c r="W209" i="5"/>
  <c r="V209" i="5"/>
  <c r="U209" i="5"/>
  <c r="T209" i="5"/>
  <c r="K210" i="5"/>
  <c r="K209" i="5"/>
  <c r="J210" i="5"/>
  <c r="J209" i="5"/>
  <c r="I210" i="5"/>
  <c r="I209" i="5"/>
  <c r="H209" i="5"/>
  <c r="G209" i="5"/>
  <c r="F210" i="5"/>
  <c r="F209" i="5"/>
  <c r="E210" i="5"/>
  <c r="E209" i="5"/>
  <c r="D209" i="5"/>
  <c r="C210" i="5"/>
  <c r="C209" i="5"/>
  <c r="B209" i="5"/>
  <c r="A209" i="5"/>
  <c r="G208" i="5"/>
  <c r="E208" i="5"/>
  <c r="H207" i="5"/>
  <c r="G207" i="5"/>
  <c r="F207" i="5"/>
  <c r="E207" i="5"/>
  <c r="D207" i="5"/>
  <c r="H206" i="5"/>
  <c r="G206" i="5"/>
  <c r="F206" i="5"/>
  <c r="E206" i="5"/>
  <c r="D206" i="5"/>
  <c r="C200" i="5"/>
  <c r="AB198" i="5"/>
  <c r="AA198" i="5"/>
  <c r="Z198" i="5"/>
  <c r="Y198" i="5"/>
  <c r="X198" i="5"/>
  <c r="W198" i="5"/>
  <c r="V198" i="5"/>
  <c r="U198" i="5"/>
  <c r="T198" i="5"/>
  <c r="K199" i="5"/>
  <c r="K198" i="5"/>
  <c r="J199" i="5"/>
  <c r="J198" i="5"/>
  <c r="I199" i="5"/>
  <c r="I198" i="5"/>
  <c r="H198" i="5"/>
  <c r="G198" i="5"/>
  <c r="F199" i="5"/>
  <c r="F198" i="5"/>
  <c r="E199" i="5"/>
  <c r="E198" i="5"/>
  <c r="D198" i="5"/>
  <c r="C199" i="5"/>
  <c r="C198" i="5"/>
  <c r="B198" i="5"/>
  <c r="A198" i="5"/>
  <c r="G197" i="5"/>
  <c r="E197" i="5"/>
  <c r="H196" i="5"/>
  <c r="G196" i="5"/>
  <c r="F196" i="5"/>
  <c r="E196" i="5"/>
  <c r="D196" i="5"/>
  <c r="H195" i="5"/>
  <c r="G195" i="5"/>
  <c r="F195" i="5"/>
  <c r="E195" i="5"/>
  <c r="D195" i="5"/>
  <c r="C189" i="5"/>
  <c r="AB187" i="5"/>
  <c r="AA187" i="5"/>
  <c r="Z187" i="5"/>
  <c r="Y187" i="5"/>
  <c r="X187" i="5"/>
  <c r="W187" i="5"/>
  <c r="V187" i="5"/>
  <c r="U187" i="5"/>
  <c r="T187" i="5"/>
  <c r="K188" i="5"/>
  <c r="K187" i="5"/>
  <c r="J188" i="5"/>
  <c r="J187" i="5"/>
  <c r="I188" i="5"/>
  <c r="I187" i="5"/>
  <c r="H187" i="5"/>
  <c r="G187" i="5"/>
  <c r="F188" i="5"/>
  <c r="F187" i="5"/>
  <c r="E188" i="5"/>
  <c r="E187" i="5"/>
  <c r="D187" i="5"/>
  <c r="C188" i="5"/>
  <c r="C187" i="5"/>
  <c r="B187" i="5"/>
  <c r="A187" i="5"/>
  <c r="G186" i="5"/>
  <c r="E186" i="5"/>
  <c r="H185" i="5"/>
  <c r="G185" i="5"/>
  <c r="F185" i="5"/>
  <c r="E185" i="5"/>
  <c r="D185" i="5"/>
  <c r="H184" i="5"/>
  <c r="G184" i="5"/>
  <c r="F184" i="5"/>
  <c r="E184" i="5"/>
  <c r="D184" i="5"/>
  <c r="C178" i="5"/>
  <c r="AB176" i="5"/>
  <c r="AA176" i="5"/>
  <c r="Z176" i="5"/>
  <c r="Y176" i="5"/>
  <c r="X176" i="5"/>
  <c r="W176" i="5"/>
  <c r="V176" i="5"/>
  <c r="U176" i="5"/>
  <c r="T176" i="5"/>
  <c r="K177" i="5"/>
  <c r="K176" i="5"/>
  <c r="J177" i="5"/>
  <c r="J176" i="5"/>
  <c r="I177" i="5"/>
  <c r="I176" i="5"/>
  <c r="H176" i="5"/>
  <c r="G176" i="5"/>
  <c r="F177" i="5"/>
  <c r="F176" i="5"/>
  <c r="E177" i="5"/>
  <c r="E176" i="5"/>
  <c r="D176" i="5"/>
  <c r="C177" i="5"/>
  <c r="C176" i="5"/>
  <c r="B176" i="5"/>
  <c r="A176" i="5"/>
  <c r="AB174" i="5"/>
  <c r="AA174" i="5"/>
  <c r="Z174" i="5"/>
  <c r="Y174" i="5"/>
  <c r="X174" i="5"/>
  <c r="W174" i="5"/>
  <c r="V174" i="5"/>
  <c r="U174" i="5"/>
  <c r="T174" i="5"/>
  <c r="K175" i="5"/>
  <c r="K174" i="5"/>
  <c r="J175" i="5"/>
  <c r="J174" i="5"/>
  <c r="I175" i="5"/>
  <c r="I174" i="5"/>
  <c r="H174" i="5"/>
  <c r="G174" i="5"/>
  <c r="F175" i="5"/>
  <c r="F174" i="5"/>
  <c r="E175" i="5"/>
  <c r="E174" i="5"/>
  <c r="D174" i="5"/>
  <c r="C175" i="5"/>
  <c r="C174" i="5"/>
  <c r="B174" i="5"/>
  <c r="A174" i="5"/>
  <c r="AB172" i="5"/>
  <c r="AA172" i="5"/>
  <c r="Z172" i="5"/>
  <c r="Y172" i="5"/>
  <c r="X172" i="5"/>
  <c r="W172" i="5"/>
  <c r="V172" i="5"/>
  <c r="U172" i="5"/>
  <c r="T172" i="5"/>
  <c r="K173" i="5"/>
  <c r="K172" i="5"/>
  <c r="J173" i="5"/>
  <c r="J172" i="5"/>
  <c r="I173" i="5"/>
  <c r="I172" i="5"/>
  <c r="H172" i="5"/>
  <c r="G172" i="5"/>
  <c r="F173" i="5"/>
  <c r="F172" i="5"/>
  <c r="E173" i="5"/>
  <c r="E172" i="5"/>
  <c r="D172" i="5"/>
  <c r="C173" i="5"/>
  <c r="C172" i="5"/>
  <c r="B172" i="5"/>
  <c r="A172" i="5"/>
  <c r="G171" i="5"/>
  <c r="E171" i="5"/>
  <c r="H170" i="5"/>
  <c r="G170" i="5"/>
  <c r="F170" i="5"/>
  <c r="E170" i="5"/>
  <c r="D170" i="5"/>
  <c r="H169" i="5"/>
  <c r="G169" i="5"/>
  <c r="F169" i="5"/>
  <c r="E169" i="5"/>
  <c r="D169" i="5"/>
  <c r="C168" i="5"/>
  <c r="AB166" i="5"/>
  <c r="AA166" i="5"/>
  <c r="Z166" i="5"/>
  <c r="Y166" i="5"/>
  <c r="X166" i="5"/>
  <c r="W166" i="5"/>
  <c r="V166" i="5"/>
  <c r="U166" i="5"/>
  <c r="T166" i="5"/>
  <c r="K167" i="5"/>
  <c r="K166" i="5"/>
  <c r="J167" i="5"/>
  <c r="J166" i="5"/>
  <c r="I167" i="5"/>
  <c r="I166" i="5"/>
  <c r="H166" i="5"/>
  <c r="G166" i="5"/>
  <c r="F167" i="5"/>
  <c r="F166" i="5"/>
  <c r="E167" i="5"/>
  <c r="E166" i="5"/>
  <c r="D166" i="5"/>
  <c r="C167" i="5"/>
  <c r="C166" i="5"/>
  <c r="B166" i="5"/>
  <c r="A166" i="5"/>
  <c r="AB164" i="5"/>
  <c r="AA164" i="5"/>
  <c r="Z164" i="5"/>
  <c r="Y164" i="5"/>
  <c r="X164" i="5"/>
  <c r="W164" i="5"/>
  <c r="V164" i="5"/>
  <c r="U164" i="5"/>
  <c r="T164" i="5"/>
  <c r="K165" i="5"/>
  <c r="K164" i="5"/>
  <c r="J165" i="5"/>
  <c r="J164" i="5"/>
  <c r="I165" i="5"/>
  <c r="I164" i="5"/>
  <c r="H164" i="5"/>
  <c r="G164" i="5"/>
  <c r="F165" i="5"/>
  <c r="F164" i="5"/>
  <c r="E165" i="5"/>
  <c r="E164" i="5"/>
  <c r="D164" i="5"/>
  <c r="C165" i="5"/>
  <c r="C164" i="5"/>
  <c r="B164" i="5"/>
  <c r="A164" i="5"/>
  <c r="AB162" i="5"/>
  <c r="AA162" i="5"/>
  <c r="Z162" i="5"/>
  <c r="Y162" i="5"/>
  <c r="X162" i="5"/>
  <c r="W162" i="5"/>
  <c r="V162" i="5"/>
  <c r="U162" i="5"/>
  <c r="T162" i="5"/>
  <c r="K163" i="5"/>
  <c r="K162" i="5"/>
  <c r="J163" i="5"/>
  <c r="J162" i="5"/>
  <c r="I163" i="5"/>
  <c r="I162" i="5"/>
  <c r="H162" i="5"/>
  <c r="G162" i="5"/>
  <c r="F163" i="5"/>
  <c r="F162" i="5"/>
  <c r="E163" i="5"/>
  <c r="E162" i="5"/>
  <c r="D162" i="5"/>
  <c r="C163" i="5"/>
  <c r="C162" i="5"/>
  <c r="B162" i="5"/>
  <c r="A162" i="5"/>
  <c r="G161" i="5"/>
  <c r="E161" i="5"/>
  <c r="H160" i="5"/>
  <c r="G160" i="5"/>
  <c r="E160" i="5"/>
  <c r="D160" i="5"/>
  <c r="H159" i="5"/>
  <c r="G159" i="5"/>
  <c r="E159" i="5"/>
  <c r="D159" i="5"/>
  <c r="C158" i="5"/>
  <c r="AB156" i="5"/>
  <c r="AA156" i="5"/>
  <c r="Z156" i="5"/>
  <c r="Y156" i="5"/>
  <c r="X156" i="5"/>
  <c r="W156" i="5"/>
  <c r="V156" i="5"/>
  <c r="U156" i="5"/>
  <c r="T156" i="5"/>
  <c r="K157" i="5"/>
  <c r="K156" i="5"/>
  <c r="J157" i="5"/>
  <c r="J156" i="5"/>
  <c r="I157" i="5"/>
  <c r="I156" i="5"/>
  <c r="H156" i="5"/>
  <c r="G156" i="5"/>
  <c r="F157" i="5"/>
  <c r="F156" i="5"/>
  <c r="E157" i="5"/>
  <c r="E156" i="5"/>
  <c r="D156" i="5"/>
  <c r="C157" i="5"/>
  <c r="C156" i="5"/>
  <c r="B156" i="5"/>
  <c r="A156" i="5"/>
  <c r="AB154" i="5"/>
  <c r="AA154" i="5"/>
  <c r="Z154" i="5"/>
  <c r="Y154" i="5"/>
  <c r="X154" i="5"/>
  <c r="W154" i="5"/>
  <c r="V154" i="5"/>
  <c r="U154" i="5"/>
  <c r="T154" i="5"/>
  <c r="K155" i="5"/>
  <c r="K154" i="5"/>
  <c r="J155" i="5"/>
  <c r="J154" i="5"/>
  <c r="I155" i="5"/>
  <c r="I154" i="5"/>
  <c r="H154" i="5"/>
  <c r="G154" i="5"/>
  <c r="F155" i="5"/>
  <c r="F154" i="5"/>
  <c r="E155" i="5"/>
  <c r="E154" i="5"/>
  <c r="D154" i="5"/>
  <c r="C155" i="5"/>
  <c r="C154" i="5"/>
  <c r="B154" i="5"/>
  <c r="A154" i="5"/>
  <c r="AB152" i="5"/>
  <c r="AA152" i="5"/>
  <c r="Z152" i="5"/>
  <c r="Y152" i="5"/>
  <c r="X152" i="5"/>
  <c r="W152" i="5"/>
  <c r="V152" i="5"/>
  <c r="U152" i="5"/>
  <c r="T152" i="5"/>
  <c r="K153" i="5"/>
  <c r="K152" i="5"/>
  <c r="J153" i="5"/>
  <c r="J152" i="5"/>
  <c r="I153" i="5"/>
  <c r="I152" i="5"/>
  <c r="H152" i="5"/>
  <c r="G152" i="5"/>
  <c r="F153" i="5"/>
  <c r="F152" i="5"/>
  <c r="E153" i="5"/>
  <c r="E152" i="5"/>
  <c r="D152" i="5"/>
  <c r="C153" i="5"/>
  <c r="C152" i="5"/>
  <c r="B152" i="5"/>
  <c r="A152" i="5"/>
  <c r="G151" i="5"/>
  <c r="E151" i="5"/>
  <c r="H150" i="5"/>
  <c r="G150" i="5"/>
  <c r="E150" i="5"/>
  <c r="D150" i="5"/>
  <c r="H149" i="5"/>
  <c r="G149" i="5"/>
  <c r="E149" i="5"/>
  <c r="D149" i="5"/>
  <c r="AB147" i="5"/>
  <c r="AA147" i="5"/>
  <c r="Z147" i="5"/>
  <c r="Y147" i="5"/>
  <c r="X147" i="5"/>
  <c r="W147" i="5"/>
  <c r="V147" i="5"/>
  <c r="U147" i="5"/>
  <c r="T147" i="5"/>
  <c r="K148" i="5"/>
  <c r="K147" i="5"/>
  <c r="J148" i="5"/>
  <c r="J147" i="5"/>
  <c r="I148" i="5"/>
  <c r="I147" i="5"/>
  <c r="H147" i="5"/>
  <c r="G147" i="5"/>
  <c r="F148" i="5"/>
  <c r="F147" i="5"/>
  <c r="E148" i="5"/>
  <c r="E147" i="5"/>
  <c r="D147" i="5"/>
  <c r="C148" i="5"/>
  <c r="C147" i="5"/>
  <c r="B147" i="5"/>
  <c r="A147" i="5"/>
  <c r="AB145" i="5"/>
  <c r="AA145" i="5"/>
  <c r="Z145" i="5"/>
  <c r="Y145" i="5"/>
  <c r="X145" i="5"/>
  <c r="W145" i="5"/>
  <c r="V145" i="5"/>
  <c r="U145" i="5"/>
  <c r="T145" i="5"/>
  <c r="K146" i="5"/>
  <c r="K145" i="5"/>
  <c r="J146" i="5"/>
  <c r="J145" i="5"/>
  <c r="I146" i="5"/>
  <c r="I145" i="5"/>
  <c r="H145" i="5"/>
  <c r="G145" i="5"/>
  <c r="F146" i="5"/>
  <c r="F145" i="5"/>
  <c r="E146" i="5"/>
  <c r="E145" i="5"/>
  <c r="D145" i="5"/>
  <c r="C146" i="5"/>
  <c r="C145" i="5"/>
  <c r="B145" i="5"/>
  <c r="A145" i="5"/>
  <c r="G144" i="5"/>
  <c r="E144" i="5"/>
  <c r="H143" i="5"/>
  <c r="G143" i="5"/>
  <c r="F143" i="5"/>
  <c r="E143" i="5"/>
  <c r="D143" i="5"/>
  <c r="H142" i="5"/>
  <c r="G142" i="5"/>
  <c r="F142" i="5"/>
  <c r="E142" i="5"/>
  <c r="D142" i="5"/>
  <c r="C136" i="5"/>
  <c r="AB134" i="5"/>
  <c r="AA134" i="5"/>
  <c r="Z134" i="5"/>
  <c r="Y134" i="5"/>
  <c r="X134" i="5"/>
  <c r="W134" i="5"/>
  <c r="V134" i="5"/>
  <c r="U134" i="5"/>
  <c r="T134" i="5"/>
  <c r="K135" i="5"/>
  <c r="K134" i="5"/>
  <c r="J135" i="5"/>
  <c r="J134" i="5"/>
  <c r="I135" i="5"/>
  <c r="I134" i="5"/>
  <c r="H134" i="5"/>
  <c r="G134" i="5"/>
  <c r="F135" i="5"/>
  <c r="F134" i="5"/>
  <c r="E135" i="5"/>
  <c r="E134" i="5"/>
  <c r="D134" i="5"/>
  <c r="C135" i="5"/>
  <c r="C134" i="5"/>
  <c r="B134" i="5"/>
  <c r="A134" i="5"/>
  <c r="G133" i="5"/>
  <c r="E133" i="5"/>
  <c r="H132" i="5"/>
  <c r="G132" i="5"/>
  <c r="F132" i="5"/>
  <c r="E132" i="5"/>
  <c r="D132" i="5"/>
  <c r="H131" i="5"/>
  <c r="G131" i="5"/>
  <c r="F131" i="5"/>
  <c r="E131" i="5"/>
  <c r="D131" i="5"/>
  <c r="C125" i="5"/>
  <c r="AB123" i="5"/>
  <c r="AA123" i="5"/>
  <c r="Z123" i="5"/>
  <c r="Y123" i="5"/>
  <c r="X123" i="5"/>
  <c r="W123" i="5"/>
  <c r="V123" i="5"/>
  <c r="U123" i="5"/>
  <c r="T123" i="5"/>
  <c r="K124" i="5"/>
  <c r="K123" i="5"/>
  <c r="J124" i="5"/>
  <c r="J123" i="5"/>
  <c r="I124" i="5"/>
  <c r="I123" i="5"/>
  <c r="H123" i="5"/>
  <c r="G123" i="5"/>
  <c r="F124" i="5"/>
  <c r="F123" i="5"/>
  <c r="E124" i="5"/>
  <c r="E123" i="5"/>
  <c r="D123" i="5"/>
  <c r="C124" i="5"/>
  <c r="C123" i="5"/>
  <c r="B123" i="5"/>
  <c r="A123" i="5"/>
  <c r="G122" i="5"/>
  <c r="E122" i="5"/>
  <c r="H121" i="5"/>
  <c r="G121" i="5"/>
  <c r="F121" i="5"/>
  <c r="E121" i="5"/>
  <c r="D121" i="5"/>
  <c r="H120" i="5"/>
  <c r="G120" i="5"/>
  <c r="F120" i="5"/>
  <c r="E120" i="5"/>
  <c r="D120" i="5"/>
  <c r="C114" i="5"/>
  <c r="AB112" i="5"/>
  <c r="AA112" i="5"/>
  <c r="Z112" i="5"/>
  <c r="Y112" i="5"/>
  <c r="X112" i="5"/>
  <c r="W112" i="5"/>
  <c r="V112" i="5"/>
  <c r="U112" i="5"/>
  <c r="T112" i="5"/>
  <c r="K113" i="5"/>
  <c r="K112" i="5"/>
  <c r="J113" i="5"/>
  <c r="J112" i="5"/>
  <c r="I113" i="5"/>
  <c r="I112" i="5"/>
  <c r="H112" i="5"/>
  <c r="G112" i="5"/>
  <c r="F113" i="5"/>
  <c r="F112" i="5"/>
  <c r="E113" i="5"/>
  <c r="E112" i="5"/>
  <c r="D112" i="5"/>
  <c r="C113" i="5"/>
  <c r="C112" i="5"/>
  <c r="B112" i="5"/>
  <c r="A112" i="5"/>
  <c r="AB110" i="5"/>
  <c r="AA110" i="5"/>
  <c r="Z110" i="5"/>
  <c r="Y110" i="5"/>
  <c r="X110" i="5"/>
  <c r="W110" i="5"/>
  <c r="V110" i="5"/>
  <c r="U110" i="5"/>
  <c r="T110" i="5"/>
  <c r="K111" i="5"/>
  <c r="K110" i="5"/>
  <c r="J111" i="5"/>
  <c r="J110" i="5"/>
  <c r="I111" i="5"/>
  <c r="I110" i="5"/>
  <c r="H110" i="5"/>
  <c r="G110" i="5"/>
  <c r="F111" i="5"/>
  <c r="F110" i="5"/>
  <c r="E111" i="5"/>
  <c r="E110" i="5"/>
  <c r="D110" i="5"/>
  <c r="C111" i="5"/>
  <c r="C110" i="5"/>
  <c r="B110" i="5"/>
  <c r="A110" i="5"/>
  <c r="G109" i="5"/>
  <c r="E109" i="5"/>
  <c r="H108" i="5"/>
  <c r="G108" i="5"/>
  <c r="F108" i="5"/>
  <c r="E108" i="5"/>
  <c r="D108" i="5"/>
  <c r="H107" i="5"/>
  <c r="G107" i="5"/>
  <c r="F107" i="5"/>
  <c r="E107" i="5"/>
  <c r="D107" i="5"/>
  <c r="C101" i="5"/>
  <c r="AB99" i="5"/>
  <c r="AA99" i="5"/>
  <c r="Z99" i="5"/>
  <c r="Y99" i="5"/>
  <c r="X99" i="5"/>
  <c r="W99" i="5"/>
  <c r="V99" i="5"/>
  <c r="U99" i="5"/>
  <c r="T99" i="5"/>
  <c r="K100" i="5"/>
  <c r="K99" i="5"/>
  <c r="J100" i="5"/>
  <c r="J99" i="5"/>
  <c r="I100" i="5"/>
  <c r="I99" i="5"/>
  <c r="H99" i="5"/>
  <c r="G99" i="5"/>
  <c r="F100" i="5"/>
  <c r="F99" i="5"/>
  <c r="E100" i="5"/>
  <c r="E99" i="5"/>
  <c r="D99" i="5"/>
  <c r="C100" i="5"/>
  <c r="C99" i="5"/>
  <c r="B99" i="5"/>
  <c r="A99" i="5"/>
  <c r="AB97" i="5"/>
  <c r="AA97" i="5"/>
  <c r="Z97" i="5"/>
  <c r="Y97" i="5"/>
  <c r="X97" i="5"/>
  <c r="W97" i="5"/>
  <c r="V97" i="5"/>
  <c r="U97" i="5"/>
  <c r="T97" i="5"/>
  <c r="K98" i="5"/>
  <c r="K97" i="5"/>
  <c r="J98" i="5"/>
  <c r="J97" i="5"/>
  <c r="I98" i="5"/>
  <c r="I97" i="5"/>
  <c r="H97" i="5"/>
  <c r="G97" i="5"/>
  <c r="F98" i="5"/>
  <c r="F97" i="5"/>
  <c r="E98" i="5"/>
  <c r="E97" i="5"/>
  <c r="D97" i="5"/>
  <c r="C98" i="5"/>
  <c r="C97" i="5"/>
  <c r="B97" i="5"/>
  <c r="A97" i="5"/>
  <c r="AB95" i="5"/>
  <c r="AA95" i="5"/>
  <c r="Z95" i="5"/>
  <c r="Y95" i="5"/>
  <c r="X95" i="5"/>
  <c r="W95" i="5"/>
  <c r="V95" i="5"/>
  <c r="U95" i="5"/>
  <c r="T95" i="5"/>
  <c r="K96" i="5"/>
  <c r="K95" i="5"/>
  <c r="J96" i="5"/>
  <c r="J95" i="5"/>
  <c r="I96" i="5"/>
  <c r="I95" i="5"/>
  <c r="H95" i="5"/>
  <c r="G95" i="5"/>
  <c r="F96" i="5"/>
  <c r="F95" i="5"/>
  <c r="E96" i="5"/>
  <c r="E95" i="5"/>
  <c r="D95" i="5"/>
  <c r="C96" i="5"/>
  <c r="C95" i="5"/>
  <c r="B95" i="5"/>
  <c r="A95" i="5"/>
  <c r="G94" i="5"/>
  <c r="E94" i="5"/>
  <c r="H93" i="5"/>
  <c r="G93" i="5"/>
  <c r="F93" i="5"/>
  <c r="E93" i="5"/>
  <c r="D93" i="5"/>
  <c r="H92" i="5"/>
  <c r="G92" i="5"/>
  <c r="F92" i="5"/>
  <c r="E92" i="5"/>
  <c r="D92" i="5"/>
  <c r="AB85" i="5"/>
  <c r="AA85" i="5"/>
  <c r="Z85" i="5"/>
  <c r="Y85" i="5"/>
  <c r="X85" i="5"/>
  <c r="W85" i="5"/>
  <c r="V85" i="5"/>
  <c r="U85" i="5"/>
  <c r="T85" i="5"/>
  <c r="K86" i="5"/>
  <c r="K85" i="5"/>
  <c r="J86" i="5"/>
  <c r="J85" i="5"/>
  <c r="I86" i="5"/>
  <c r="I85" i="5"/>
  <c r="H85" i="5"/>
  <c r="G85" i="5"/>
  <c r="F86" i="5"/>
  <c r="F85" i="5"/>
  <c r="E86" i="5"/>
  <c r="E85" i="5"/>
  <c r="D85" i="5"/>
  <c r="C86" i="5"/>
  <c r="C85" i="5"/>
  <c r="B85" i="5"/>
  <c r="A85" i="5"/>
  <c r="AB83" i="5"/>
  <c r="AA83" i="5"/>
  <c r="Z83" i="5"/>
  <c r="Y83" i="5"/>
  <c r="X83" i="5"/>
  <c r="W83" i="5"/>
  <c r="V83" i="5"/>
  <c r="U83" i="5"/>
  <c r="T83" i="5"/>
  <c r="K84" i="5"/>
  <c r="K83" i="5"/>
  <c r="J84" i="5"/>
  <c r="J83" i="5"/>
  <c r="I84" i="5"/>
  <c r="I83" i="5"/>
  <c r="H83" i="5"/>
  <c r="G83" i="5"/>
  <c r="F84" i="5"/>
  <c r="F83" i="5"/>
  <c r="E84" i="5"/>
  <c r="E83" i="5"/>
  <c r="D83" i="5"/>
  <c r="C84" i="5"/>
  <c r="C83" i="5"/>
  <c r="B83" i="5"/>
  <c r="A83" i="5"/>
  <c r="AB81" i="5"/>
  <c r="AA81" i="5"/>
  <c r="Z81" i="5"/>
  <c r="Y81" i="5"/>
  <c r="X81" i="5"/>
  <c r="W81" i="5"/>
  <c r="V81" i="5"/>
  <c r="U81" i="5"/>
  <c r="T81" i="5"/>
  <c r="K82" i="5"/>
  <c r="K81" i="5"/>
  <c r="J82" i="5"/>
  <c r="J81" i="5"/>
  <c r="I82" i="5"/>
  <c r="I81" i="5"/>
  <c r="H81" i="5"/>
  <c r="G81" i="5"/>
  <c r="F82" i="5"/>
  <c r="F81" i="5"/>
  <c r="E82" i="5"/>
  <c r="E81" i="5"/>
  <c r="D81" i="5"/>
  <c r="C82" i="5"/>
  <c r="B81" i="5"/>
  <c r="A81" i="5"/>
  <c r="AB79" i="5"/>
  <c r="AA79" i="5"/>
  <c r="Z79" i="5"/>
  <c r="Y79" i="5"/>
  <c r="X79" i="5"/>
  <c r="W79" i="5"/>
  <c r="V79" i="5"/>
  <c r="U79" i="5"/>
  <c r="T79" i="5"/>
  <c r="K80" i="5"/>
  <c r="K79" i="5"/>
  <c r="J80" i="5"/>
  <c r="J79" i="5"/>
  <c r="I80" i="5"/>
  <c r="I79" i="5"/>
  <c r="H79" i="5"/>
  <c r="G79" i="5"/>
  <c r="F80" i="5"/>
  <c r="F79" i="5"/>
  <c r="E80" i="5"/>
  <c r="E79" i="5"/>
  <c r="D79" i="5"/>
  <c r="C80" i="5"/>
  <c r="B79" i="5"/>
  <c r="A79" i="5"/>
  <c r="G78" i="5"/>
  <c r="E78" i="5"/>
  <c r="H77" i="5"/>
  <c r="G77" i="5"/>
  <c r="F77" i="5"/>
  <c r="E77" i="5"/>
  <c r="D77" i="5"/>
  <c r="H76" i="5"/>
  <c r="G76" i="5"/>
  <c r="F76" i="5"/>
  <c r="E76" i="5"/>
  <c r="D76" i="5"/>
  <c r="C70" i="5"/>
  <c r="AB68" i="5"/>
  <c r="AA68" i="5"/>
  <c r="Z68" i="5"/>
  <c r="Y68" i="5"/>
  <c r="X68" i="5"/>
  <c r="W68" i="5"/>
  <c r="V68" i="5"/>
  <c r="U68" i="5"/>
  <c r="T68" i="5"/>
  <c r="K69" i="5"/>
  <c r="K68" i="5"/>
  <c r="J69" i="5"/>
  <c r="J68" i="5"/>
  <c r="I69" i="5"/>
  <c r="I68" i="5"/>
  <c r="H68" i="5"/>
  <c r="G68" i="5"/>
  <c r="F69" i="5"/>
  <c r="F68" i="5"/>
  <c r="E69" i="5"/>
  <c r="E68" i="5"/>
  <c r="D68" i="5"/>
  <c r="C69" i="5"/>
  <c r="C68" i="5"/>
  <c r="B68" i="5"/>
  <c r="A68" i="5"/>
  <c r="G67" i="5"/>
  <c r="E67" i="5"/>
  <c r="H66" i="5"/>
  <c r="G66" i="5"/>
  <c r="F66" i="5"/>
  <c r="E66" i="5"/>
  <c r="D66" i="5"/>
  <c r="H65" i="5"/>
  <c r="G65" i="5"/>
  <c r="F65" i="5"/>
  <c r="E65" i="5"/>
  <c r="D65" i="5"/>
  <c r="C59" i="5"/>
  <c r="AB57" i="5"/>
  <c r="AA57" i="5"/>
  <c r="Z57" i="5"/>
  <c r="Y57" i="5"/>
  <c r="X57" i="5"/>
  <c r="W57" i="5"/>
  <c r="V57" i="5"/>
  <c r="U57" i="5"/>
  <c r="T57" i="5"/>
  <c r="K58" i="5"/>
  <c r="K57" i="5"/>
  <c r="J58" i="5"/>
  <c r="J57" i="5"/>
  <c r="I58" i="5"/>
  <c r="I57" i="5"/>
  <c r="H57" i="5"/>
  <c r="G57" i="5"/>
  <c r="F58" i="5"/>
  <c r="F57" i="5"/>
  <c r="E58" i="5"/>
  <c r="E57" i="5"/>
  <c r="D57" i="5"/>
  <c r="C58" i="5"/>
  <c r="C57" i="5"/>
  <c r="B57" i="5"/>
  <c r="A57" i="5"/>
  <c r="G56" i="5"/>
  <c r="E56" i="5"/>
  <c r="H55" i="5"/>
  <c r="G55" i="5"/>
  <c r="E55" i="5"/>
  <c r="D55" i="5"/>
  <c r="H54" i="5"/>
  <c r="G54" i="5"/>
  <c r="E54" i="5"/>
  <c r="D54" i="5"/>
  <c r="AB52" i="5"/>
  <c r="AA52" i="5"/>
  <c r="Z52" i="5"/>
  <c r="Y52" i="5"/>
  <c r="X52" i="5"/>
  <c r="W52" i="5"/>
  <c r="V52" i="5"/>
  <c r="U52" i="5"/>
  <c r="T52" i="5"/>
  <c r="K53" i="5"/>
  <c r="K52" i="5"/>
  <c r="J53" i="5"/>
  <c r="J52" i="5"/>
  <c r="I53" i="5"/>
  <c r="I52" i="5"/>
  <c r="H52" i="5"/>
  <c r="G52" i="5"/>
  <c r="F53" i="5"/>
  <c r="F52" i="5"/>
  <c r="E53" i="5"/>
  <c r="E52" i="5"/>
  <c r="D52" i="5"/>
  <c r="C53" i="5"/>
  <c r="C52" i="5"/>
  <c r="B52" i="5"/>
  <c r="A52" i="5"/>
  <c r="AB50" i="5"/>
  <c r="AA50" i="5"/>
  <c r="Z50" i="5"/>
  <c r="Y50" i="5"/>
  <c r="X50" i="5"/>
  <c r="W50" i="5"/>
  <c r="V50" i="5"/>
  <c r="U50" i="5"/>
  <c r="T50" i="5"/>
  <c r="K51" i="5"/>
  <c r="K50" i="5"/>
  <c r="J51" i="5"/>
  <c r="J50" i="5"/>
  <c r="I51" i="5"/>
  <c r="I50" i="5"/>
  <c r="H50" i="5"/>
  <c r="G50" i="5"/>
  <c r="F51" i="5"/>
  <c r="F50" i="5"/>
  <c r="E51" i="5"/>
  <c r="E50" i="5"/>
  <c r="D50" i="5"/>
  <c r="C51" i="5"/>
  <c r="C50" i="5"/>
  <c r="B50" i="5"/>
  <c r="A50" i="5"/>
  <c r="G49" i="5"/>
  <c r="E49" i="5"/>
  <c r="H48" i="5"/>
  <c r="G48" i="5"/>
  <c r="E48" i="5"/>
  <c r="D48" i="5"/>
  <c r="H47" i="5"/>
  <c r="G47" i="5"/>
  <c r="E47" i="5"/>
  <c r="D47" i="5"/>
  <c r="C46" i="5"/>
  <c r="AB44" i="5"/>
  <c r="AA44" i="5"/>
  <c r="Z44" i="5"/>
  <c r="Y44" i="5"/>
  <c r="X44" i="5"/>
  <c r="W44" i="5"/>
  <c r="V44" i="5"/>
  <c r="U44" i="5"/>
  <c r="T44" i="5"/>
  <c r="K45" i="5"/>
  <c r="K44" i="5"/>
  <c r="J45" i="5"/>
  <c r="J44" i="5"/>
  <c r="I45" i="5"/>
  <c r="I44" i="5"/>
  <c r="H44" i="5"/>
  <c r="G44" i="5"/>
  <c r="F45" i="5"/>
  <c r="F44" i="5"/>
  <c r="E45" i="5"/>
  <c r="E44" i="5"/>
  <c r="D44" i="5"/>
  <c r="C45" i="5"/>
  <c r="C44" i="5"/>
  <c r="B44" i="5"/>
  <c r="A44" i="5"/>
  <c r="AB42" i="5"/>
  <c r="AA42" i="5"/>
  <c r="Z42" i="5"/>
  <c r="Y42" i="5"/>
  <c r="X42" i="5"/>
  <c r="W42" i="5"/>
  <c r="V42" i="5"/>
  <c r="U42" i="5"/>
  <c r="T42" i="5"/>
  <c r="K43" i="5"/>
  <c r="K42" i="5"/>
  <c r="J43" i="5"/>
  <c r="J42" i="5"/>
  <c r="I43" i="5"/>
  <c r="I42" i="5"/>
  <c r="H42" i="5"/>
  <c r="G42" i="5"/>
  <c r="F43" i="5"/>
  <c r="F42" i="5"/>
  <c r="E43" i="5"/>
  <c r="E42" i="5"/>
  <c r="D42" i="5"/>
  <c r="C43" i="5"/>
  <c r="C42" i="5"/>
  <c r="B42" i="5"/>
  <c r="A42" i="5"/>
  <c r="G41" i="5"/>
  <c r="E41" i="5"/>
  <c r="H40" i="5"/>
  <c r="G40" i="5"/>
  <c r="E40" i="5"/>
  <c r="D40" i="5"/>
  <c r="H39" i="5"/>
  <c r="G39" i="5"/>
  <c r="E39" i="5"/>
  <c r="D39" i="5"/>
  <c r="C38" i="5"/>
  <c r="AB36" i="5"/>
  <c r="AA36" i="5"/>
  <c r="Z36" i="5"/>
  <c r="Y36" i="5"/>
  <c r="X36" i="5"/>
  <c r="W36" i="5"/>
  <c r="V36" i="5"/>
  <c r="U36" i="5"/>
  <c r="T36" i="5"/>
  <c r="K37" i="5"/>
  <c r="K36" i="5"/>
  <c r="J37" i="5"/>
  <c r="J36" i="5"/>
  <c r="I37" i="5"/>
  <c r="I36" i="5"/>
  <c r="H36" i="5"/>
  <c r="G36" i="5"/>
  <c r="F37" i="5"/>
  <c r="F36" i="5"/>
  <c r="E37" i="5"/>
  <c r="E36" i="5"/>
  <c r="D36" i="5"/>
  <c r="C37" i="5"/>
  <c r="C36" i="5"/>
  <c r="B36" i="5"/>
  <c r="A36" i="5"/>
  <c r="AB34" i="5"/>
  <c r="AA34" i="5"/>
  <c r="Z34" i="5"/>
  <c r="Y34" i="5"/>
  <c r="X34" i="5"/>
  <c r="W34" i="5"/>
  <c r="V34" i="5"/>
  <c r="U34" i="5"/>
  <c r="T34" i="5"/>
  <c r="K35" i="5"/>
  <c r="K34" i="5"/>
  <c r="J35" i="5"/>
  <c r="J34" i="5"/>
  <c r="I35" i="5"/>
  <c r="I34" i="5"/>
  <c r="H34" i="5"/>
  <c r="G34" i="5"/>
  <c r="F35" i="5"/>
  <c r="F34" i="5"/>
  <c r="E35" i="5"/>
  <c r="E34" i="5"/>
  <c r="D34" i="5"/>
  <c r="C35" i="5"/>
  <c r="C34" i="5"/>
  <c r="B34" i="5"/>
  <c r="A34" i="5"/>
  <c r="G33" i="5"/>
  <c r="E33" i="5"/>
  <c r="H32" i="5"/>
  <c r="G32" i="5"/>
  <c r="E32" i="5"/>
  <c r="D32" i="5"/>
  <c r="H31" i="5"/>
  <c r="G31" i="5"/>
  <c r="E31" i="5"/>
  <c r="D31" i="5"/>
  <c r="C30" i="5"/>
  <c r="AB28" i="5"/>
  <c r="AA28" i="5"/>
  <c r="Z28" i="5"/>
  <c r="Y28" i="5"/>
  <c r="X28" i="5"/>
  <c r="W28" i="5"/>
  <c r="V28" i="5"/>
  <c r="U28" i="5"/>
  <c r="T28" i="5"/>
  <c r="K29" i="5"/>
  <c r="K28" i="5"/>
  <c r="J29" i="5"/>
  <c r="J28" i="5"/>
  <c r="I29" i="5"/>
  <c r="I28" i="5"/>
  <c r="H28" i="5"/>
  <c r="G28" i="5"/>
  <c r="F29" i="5"/>
  <c r="F28" i="5"/>
  <c r="E29" i="5"/>
  <c r="E28" i="5"/>
  <c r="D28" i="5"/>
  <c r="C29" i="5"/>
  <c r="C28" i="5"/>
  <c r="B28" i="5"/>
  <c r="A28" i="5"/>
  <c r="G27" i="5"/>
  <c r="E27" i="5"/>
  <c r="H26" i="5"/>
  <c r="G26" i="5"/>
  <c r="F26" i="5"/>
  <c r="E26" i="5"/>
  <c r="D26" i="5"/>
  <c r="H25" i="5"/>
  <c r="G25" i="5"/>
  <c r="F25" i="5"/>
  <c r="E25" i="5"/>
  <c r="D25" i="5"/>
  <c r="C24" i="5"/>
  <c r="AB22" i="5"/>
  <c r="AA22" i="5"/>
  <c r="Z22" i="5"/>
  <c r="Y22" i="5"/>
  <c r="X22" i="5"/>
  <c r="W22" i="5"/>
  <c r="V22" i="5"/>
  <c r="U22" i="5"/>
  <c r="T22" i="5"/>
  <c r="K23" i="5"/>
  <c r="K22" i="5"/>
  <c r="J23" i="5"/>
  <c r="J22" i="5"/>
  <c r="I23" i="5"/>
  <c r="I22" i="5"/>
  <c r="H22" i="5"/>
  <c r="G22" i="5"/>
  <c r="F23" i="5"/>
  <c r="F22" i="5"/>
  <c r="E23" i="5"/>
  <c r="E22" i="5"/>
  <c r="D22" i="5"/>
  <c r="C23" i="5"/>
  <c r="C22" i="5"/>
  <c r="B22" i="5"/>
  <c r="A22" i="5"/>
  <c r="I15" i="5"/>
  <c r="I14" i="5"/>
  <c r="I13" i="5"/>
  <c r="A11" i="5"/>
  <c r="C9" i="5"/>
  <c r="A7" i="5"/>
  <c r="A6" i="5"/>
  <c r="C4" i="5"/>
  <c r="A1" i="5"/>
  <c r="A1" i="4" l="1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1" i="3"/>
  <c r="CY1" i="3"/>
  <c r="CZ1" i="3"/>
  <c r="DA1" i="3"/>
  <c r="DB1" i="3"/>
  <c r="DC1" i="3"/>
  <c r="A2" i="3"/>
  <c r="CY2" i="3"/>
  <c r="CZ2" i="3"/>
  <c r="DA2" i="3"/>
  <c r="DB2" i="3"/>
  <c r="DC2" i="3"/>
  <c r="A3" i="3"/>
  <c r="CY3" i="3"/>
  <c r="CZ3" i="3"/>
  <c r="DA3" i="3"/>
  <c r="DB3" i="3"/>
  <c r="DC3" i="3"/>
  <c r="A4" i="3"/>
  <c r="CY4" i="3"/>
  <c r="CZ4" i="3"/>
  <c r="DA4" i="3"/>
  <c r="DB4" i="3"/>
  <c r="DC4" i="3"/>
  <c r="A5" i="3"/>
  <c r="CY5" i="3"/>
  <c r="CZ5" i="3"/>
  <c r="DA5" i="3"/>
  <c r="DB5" i="3"/>
  <c r="DC5" i="3"/>
  <c r="A6" i="3"/>
  <c r="CY6" i="3"/>
  <c r="CZ6" i="3"/>
  <c r="DA6" i="3"/>
  <c r="DB6" i="3"/>
  <c r="DC6" i="3"/>
  <c r="A7" i="3"/>
  <c r="CY7" i="3"/>
  <c r="CZ7" i="3"/>
  <c r="DA7" i="3"/>
  <c r="DB7" i="3"/>
  <c r="DC7" i="3"/>
  <c r="A8" i="3"/>
  <c r="CY8" i="3"/>
  <c r="CZ8" i="3"/>
  <c r="DA8" i="3"/>
  <c r="DB8" i="3"/>
  <c r="DC8" i="3"/>
  <c r="A9" i="3"/>
  <c r="CY9" i="3"/>
  <c r="CZ9" i="3"/>
  <c r="DA9" i="3"/>
  <c r="DB9" i="3"/>
  <c r="DC9" i="3"/>
  <c r="A10" i="3"/>
  <c r="CY10" i="3"/>
  <c r="CZ10" i="3"/>
  <c r="DA10" i="3"/>
  <c r="DB10" i="3"/>
  <c r="DC10" i="3"/>
  <c r="A11" i="3"/>
  <c r="CY11" i="3"/>
  <c r="CZ11" i="3"/>
  <c r="DA11" i="3"/>
  <c r="DB11" i="3"/>
  <c r="DC11" i="3"/>
  <c r="A12" i="3"/>
  <c r="CY12" i="3"/>
  <c r="CZ12" i="3"/>
  <c r="DA12" i="3"/>
  <c r="DB12" i="3"/>
  <c r="DC12" i="3"/>
  <c r="A13" i="3"/>
  <c r="CY13" i="3"/>
  <c r="CZ13" i="3"/>
  <c r="DA13" i="3"/>
  <c r="DB13" i="3"/>
  <c r="DC13" i="3"/>
  <c r="A14" i="3"/>
  <c r="CX14" i="3"/>
  <c r="CY14" i="3"/>
  <c r="CZ14" i="3"/>
  <c r="DA14" i="3"/>
  <c r="DB14" i="3"/>
  <c r="DC14" i="3"/>
  <c r="A15" i="3"/>
  <c r="CX15" i="3"/>
  <c r="CY15" i="3"/>
  <c r="CZ15" i="3"/>
  <c r="DA15" i="3"/>
  <c r="DB15" i="3"/>
  <c r="DC15" i="3"/>
  <c r="A16" i="3"/>
  <c r="CX16" i="3"/>
  <c r="CY16" i="3"/>
  <c r="CZ16" i="3"/>
  <c r="DA16" i="3"/>
  <c r="DB16" i="3"/>
  <c r="DC16" i="3"/>
  <c r="A17" i="3"/>
  <c r="CX17" i="3"/>
  <c r="CY17" i="3"/>
  <c r="CZ17" i="3"/>
  <c r="DA17" i="3"/>
  <c r="DB17" i="3"/>
  <c r="DC17" i="3"/>
  <c r="A18" i="3"/>
  <c r="CX18" i="3"/>
  <c r="CY18" i="3"/>
  <c r="CZ18" i="3"/>
  <c r="DA18" i="3"/>
  <c r="DB18" i="3"/>
  <c r="DC18" i="3"/>
  <c r="A19" i="3"/>
  <c r="CX19" i="3"/>
  <c r="CY19" i="3"/>
  <c r="CZ19" i="3"/>
  <c r="DA19" i="3"/>
  <c r="DB19" i="3"/>
  <c r="DC19" i="3"/>
  <c r="A20" i="3"/>
  <c r="CY20" i="3"/>
  <c r="CZ20" i="3"/>
  <c r="DA20" i="3"/>
  <c r="DB20" i="3"/>
  <c r="DC20" i="3"/>
  <c r="A21" i="3"/>
  <c r="CY21" i="3"/>
  <c r="CZ21" i="3"/>
  <c r="DA21" i="3"/>
  <c r="DB21" i="3"/>
  <c r="DC21" i="3"/>
  <c r="A22" i="3"/>
  <c r="CY22" i="3"/>
  <c r="CZ22" i="3"/>
  <c r="DA22" i="3"/>
  <c r="DB22" i="3"/>
  <c r="DC22" i="3"/>
  <c r="A23" i="3"/>
  <c r="CY23" i="3"/>
  <c r="CZ23" i="3"/>
  <c r="DA23" i="3"/>
  <c r="DB23" i="3"/>
  <c r="DC23" i="3"/>
  <c r="A24" i="3"/>
  <c r="CY24" i="3"/>
  <c r="CZ24" i="3"/>
  <c r="DA24" i="3"/>
  <c r="DB24" i="3"/>
  <c r="DC24" i="3"/>
  <c r="A25" i="3"/>
  <c r="CY25" i="3"/>
  <c r="CZ25" i="3"/>
  <c r="DA25" i="3"/>
  <c r="DB25" i="3"/>
  <c r="DC25" i="3"/>
  <c r="A26" i="3"/>
  <c r="CY26" i="3"/>
  <c r="CZ26" i="3"/>
  <c r="DA26" i="3"/>
  <c r="DB26" i="3"/>
  <c r="DC26" i="3"/>
  <c r="A27" i="3"/>
  <c r="CY27" i="3"/>
  <c r="CZ27" i="3"/>
  <c r="DA27" i="3"/>
  <c r="DB27" i="3"/>
  <c r="DC27" i="3"/>
  <c r="A28" i="3"/>
  <c r="CY28" i="3"/>
  <c r="CZ28" i="3"/>
  <c r="DA28" i="3"/>
  <c r="DB28" i="3"/>
  <c r="DC28" i="3"/>
  <c r="A29" i="3"/>
  <c r="CY29" i="3"/>
  <c r="CZ29" i="3"/>
  <c r="DA29" i="3"/>
  <c r="DB29" i="3"/>
  <c r="DC29" i="3"/>
  <c r="A30" i="3"/>
  <c r="CY30" i="3"/>
  <c r="CZ30" i="3"/>
  <c r="DA30" i="3"/>
  <c r="DB30" i="3"/>
  <c r="DC30" i="3"/>
  <c r="A31" i="3"/>
  <c r="CY31" i="3"/>
  <c r="CZ31" i="3"/>
  <c r="DA31" i="3"/>
  <c r="DB31" i="3"/>
  <c r="DC31" i="3"/>
  <c r="A32" i="3"/>
  <c r="CY32" i="3"/>
  <c r="CZ32" i="3"/>
  <c r="DA32" i="3"/>
  <c r="DB32" i="3"/>
  <c r="DC32" i="3"/>
  <c r="A33" i="3"/>
  <c r="CY33" i="3"/>
  <c r="CZ33" i="3"/>
  <c r="DA33" i="3"/>
  <c r="DB33" i="3"/>
  <c r="DC33" i="3"/>
  <c r="A34" i="3"/>
  <c r="CY34" i="3"/>
  <c r="CZ34" i="3"/>
  <c r="DA34" i="3"/>
  <c r="DB34" i="3"/>
  <c r="DC34" i="3"/>
  <c r="A35" i="3"/>
  <c r="CY35" i="3"/>
  <c r="CZ35" i="3"/>
  <c r="DA35" i="3"/>
  <c r="DB35" i="3"/>
  <c r="DC35" i="3"/>
  <c r="A36" i="3"/>
  <c r="CY36" i="3"/>
  <c r="CZ36" i="3"/>
  <c r="DA36" i="3"/>
  <c r="DB36" i="3"/>
  <c r="DC36" i="3"/>
  <c r="A37" i="3"/>
  <c r="CX37" i="3"/>
  <c r="CY37" i="3"/>
  <c r="CZ37" i="3"/>
  <c r="DA37" i="3"/>
  <c r="DB37" i="3"/>
  <c r="DC37" i="3"/>
  <c r="A38" i="3"/>
  <c r="CX38" i="3"/>
  <c r="CY38" i="3"/>
  <c r="CZ38" i="3"/>
  <c r="DA38" i="3"/>
  <c r="DB38" i="3"/>
  <c r="DC38" i="3"/>
  <c r="A39" i="3"/>
  <c r="CX39" i="3"/>
  <c r="CY39" i="3"/>
  <c r="CZ39" i="3"/>
  <c r="DA39" i="3"/>
  <c r="DB39" i="3"/>
  <c r="DC39" i="3"/>
  <c r="A40" i="3"/>
  <c r="CX40" i="3"/>
  <c r="CY40" i="3"/>
  <c r="CZ40" i="3"/>
  <c r="DA40" i="3"/>
  <c r="DB40" i="3"/>
  <c r="DC40" i="3"/>
  <c r="A41" i="3"/>
  <c r="CX41" i="3"/>
  <c r="CY41" i="3"/>
  <c r="CZ41" i="3"/>
  <c r="DA41" i="3"/>
  <c r="DB41" i="3"/>
  <c r="DC41" i="3"/>
  <c r="A42" i="3"/>
  <c r="CX42" i="3"/>
  <c r="CY42" i="3"/>
  <c r="CZ42" i="3"/>
  <c r="DA42" i="3"/>
  <c r="DB42" i="3"/>
  <c r="DC42" i="3"/>
  <c r="A43" i="3"/>
  <c r="CX43" i="3"/>
  <c r="CY43" i="3"/>
  <c r="CZ43" i="3"/>
  <c r="DA43" i="3"/>
  <c r="DB43" i="3"/>
  <c r="DC43" i="3"/>
  <c r="A44" i="3"/>
  <c r="CX44" i="3"/>
  <c r="CY44" i="3"/>
  <c r="CZ44" i="3"/>
  <c r="DA44" i="3"/>
  <c r="DB44" i="3"/>
  <c r="DC44" i="3"/>
  <c r="A45" i="3"/>
  <c r="CX45" i="3"/>
  <c r="CY45" i="3"/>
  <c r="CZ45" i="3"/>
  <c r="DA45" i="3"/>
  <c r="DB45" i="3"/>
  <c r="DC45" i="3"/>
  <c r="A46" i="3"/>
  <c r="CX46" i="3"/>
  <c r="CY46" i="3"/>
  <c r="CZ46" i="3"/>
  <c r="DA46" i="3"/>
  <c r="DB46" i="3"/>
  <c r="DC46" i="3"/>
  <c r="A47" i="3"/>
  <c r="CY47" i="3"/>
  <c r="CZ47" i="3"/>
  <c r="DA47" i="3"/>
  <c r="DB47" i="3"/>
  <c r="DC47" i="3"/>
  <c r="A48" i="3"/>
  <c r="CY48" i="3"/>
  <c r="CZ48" i="3"/>
  <c r="DA48" i="3"/>
  <c r="DB48" i="3"/>
  <c r="DC48" i="3"/>
  <c r="A49" i="3"/>
  <c r="CY49" i="3"/>
  <c r="CZ49" i="3"/>
  <c r="DA49" i="3"/>
  <c r="DB49" i="3"/>
  <c r="DC49" i="3"/>
  <c r="A50" i="3"/>
  <c r="CY50" i="3"/>
  <c r="CZ50" i="3"/>
  <c r="DA50" i="3"/>
  <c r="DB50" i="3"/>
  <c r="DC50" i="3"/>
  <c r="A51" i="3"/>
  <c r="CY51" i="3"/>
  <c r="CZ51" i="3"/>
  <c r="DA51" i="3"/>
  <c r="DB51" i="3"/>
  <c r="DC51" i="3"/>
  <c r="A52" i="3"/>
  <c r="CY52" i="3"/>
  <c r="CZ52" i="3"/>
  <c r="DA52" i="3"/>
  <c r="DB52" i="3"/>
  <c r="DC52" i="3"/>
  <c r="A53" i="3"/>
  <c r="CY53" i="3"/>
  <c r="CZ53" i="3"/>
  <c r="DA53" i="3"/>
  <c r="DB53" i="3"/>
  <c r="DC53" i="3"/>
  <c r="A54" i="3"/>
  <c r="CY54" i="3"/>
  <c r="CZ54" i="3"/>
  <c r="DA54" i="3"/>
  <c r="DB54" i="3"/>
  <c r="DC54" i="3"/>
  <c r="A55" i="3"/>
  <c r="CY55" i="3"/>
  <c r="CZ55" i="3"/>
  <c r="DA55" i="3"/>
  <c r="DB55" i="3"/>
  <c r="DC55" i="3"/>
  <c r="A56" i="3"/>
  <c r="CY56" i="3"/>
  <c r="CZ56" i="3"/>
  <c r="DA56" i="3"/>
  <c r="DB56" i="3"/>
  <c r="DC56" i="3"/>
  <c r="A57" i="3"/>
  <c r="CY57" i="3"/>
  <c r="CZ57" i="3"/>
  <c r="DA57" i="3"/>
  <c r="DB57" i="3"/>
  <c r="DC57" i="3"/>
  <c r="A58" i="3"/>
  <c r="CY58" i="3"/>
  <c r="CZ58" i="3"/>
  <c r="DA58" i="3"/>
  <c r="DB58" i="3"/>
  <c r="DC58" i="3"/>
  <c r="A59" i="3"/>
  <c r="CY59" i="3"/>
  <c r="CZ59" i="3"/>
  <c r="DA59" i="3"/>
  <c r="DB59" i="3"/>
  <c r="DC59" i="3"/>
  <c r="A60" i="3"/>
  <c r="CY60" i="3"/>
  <c r="CZ60" i="3"/>
  <c r="DA60" i="3"/>
  <c r="DB60" i="3"/>
  <c r="DC60" i="3"/>
  <c r="A61" i="3"/>
  <c r="CY61" i="3"/>
  <c r="CZ61" i="3"/>
  <c r="DA61" i="3"/>
  <c r="DB61" i="3"/>
  <c r="DC61" i="3"/>
  <c r="A62" i="3"/>
  <c r="CY62" i="3"/>
  <c r="CZ62" i="3"/>
  <c r="DA62" i="3"/>
  <c r="DB62" i="3"/>
  <c r="DC62" i="3"/>
  <c r="A63" i="3"/>
  <c r="CY63" i="3"/>
  <c r="CZ63" i="3"/>
  <c r="DA63" i="3"/>
  <c r="DB63" i="3"/>
  <c r="DC63" i="3"/>
  <c r="A64" i="3"/>
  <c r="CY64" i="3"/>
  <c r="CZ64" i="3"/>
  <c r="DA64" i="3"/>
  <c r="DB64" i="3"/>
  <c r="DC64" i="3"/>
  <c r="A65" i="3"/>
  <c r="CY65" i="3"/>
  <c r="CZ65" i="3"/>
  <c r="DA65" i="3"/>
  <c r="DB65" i="3"/>
  <c r="DC65" i="3"/>
  <c r="A66" i="3"/>
  <c r="CY66" i="3"/>
  <c r="CZ66" i="3"/>
  <c r="DA66" i="3"/>
  <c r="DB66" i="3"/>
  <c r="DC66" i="3"/>
  <c r="A67" i="3"/>
  <c r="CY67" i="3"/>
  <c r="CZ67" i="3"/>
  <c r="DA67" i="3"/>
  <c r="DB67" i="3"/>
  <c r="DC67" i="3"/>
  <c r="A68" i="3"/>
  <c r="CY68" i="3"/>
  <c r="CZ68" i="3"/>
  <c r="DA68" i="3"/>
  <c r="DB68" i="3"/>
  <c r="DC68" i="3"/>
  <c r="A69" i="3"/>
  <c r="CY69" i="3"/>
  <c r="CZ69" i="3"/>
  <c r="DA69" i="3"/>
  <c r="DB69" i="3"/>
  <c r="DC69" i="3"/>
  <c r="A70" i="3"/>
  <c r="CY70" i="3"/>
  <c r="CZ70" i="3"/>
  <c r="DA70" i="3"/>
  <c r="DB70" i="3"/>
  <c r="DC70" i="3"/>
  <c r="A71" i="3"/>
  <c r="CY71" i="3"/>
  <c r="CZ71" i="3"/>
  <c r="DA71" i="3"/>
  <c r="DB71" i="3"/>
  <c r="DC71" i="3"/>
  <c r="A72" i="3"/>
  <c r="CY72" i="3"/>
  <c r="CZ72" i="3"/>
  <c r="DA72" i="3"/>
  <c r="DB72" i="3"/>
  <c r="DC72" i="3"/>
  <c r="A73" i="3"/>
  <c r="CY73" i="3"/>
  <c r="CZ73" i="3"/>
  <c r="DA73" i="3"/>
  <c r="DB73" i="3"/>
  <c r="DC73" i="3"/>
  <c r="A74" i="3"/>
  <c r="CY74" i="3"/>
  <c r="CZ74" i="3"/>
  <c r="DA74" i="3"/>
  <c r="DB74" i="3"/>
  <c r="DC74" i="3"/>
  <c r="A75" i="3"/>
  <c r="CX75" i="3"/>
  <c r="CY75" i="3"/>
  <c r="CZ75" i="3"/>
  <c r="DA75" i="3"/>
  <c r="DB75" i="3"/>
  <c r="DC75" i="3"/>
  <c r="A76" i="3"/>
  <c r="CX76" i="3"/>
  <c r="CY76" i="3"/>
  <c r="CZ76" i="3"/>
  <c r="DA76" i="3"/>
  <c r="DB76" i="3"/>
  <c r="DC76" i="3"/>
  <c r="A77" i="3"/>
  <c r="CX77" i="3"/>
  <c r="CY77" i="3"/>
  <c r="CZ77" i="3"/>
  <c r="DA77" i="3"/>
  <c r="DB77" i="3"/>
  <c r="DC77" i="3"/>
  <c r="A78" i="3"/>
  <c r="CX78" i="3"/>
  <c r="CY78" i="3"/>
  <c r="CZ78" i="3"/>
  <c r="DA78" i="3"/>
  <c r="DB78" i="3"/>
  <c r="DC78" i="3"/>
  <c r="A79" i="3"/>
  <c r="CX79" i="3"/>
  <c r="CY79" i="3"/>
  <c r="CZ79" i="3"/>
  <c r="DA79" i="3"/>
  <c r="DB79" i="3"/>
  <c r="DC79" i="3"/>
  <c r="A80" i="3"/>
  <c r="CX80" i="3"/>
  <c r="CY80" i="3"/>
  <c r="CZ80" i="3"/>
  <c r="DA80" i="3"/>
  <c r="DB80" i="3"/>
  <c r="DC80" i="3"/>
  <c r="A81" i="3"/>
  <c r="CX81" i="3"/>
  <c r="CY81" i="3"/>
  <c r="CZ81" i="3"/>
  <c r="DA81" i="3"/>
  <c r="DB81" i="3"/>
  <c r="DC81" i="3"/>
  <c r="A82" i="3"/>
  <c r="CY82" i="3"/>
  <c r="CZ82" i="3"/>
  <c r="DA82" i="3"/>
  <c r="DB82" i="3"/>
  <c r="DC82" i="3"/>
  <c r="A83" i="3"/>
  <c r="CY83" i="3"/>
  <c r="CZ83" i="3"/>
  <c r="DA83" i="3"/>
  <c r="DB83" i="3"/>
  <c r="DC83" i="3"/>
  <c r="A84" i="3"/>
  <c r="CY84" i="3"/>
  <c r="CZ84" i="3"/>
  <c r="DA84" i="3"/>
  <c r="DB84" i="3"/>
  <c r="DC84" i="3"/>
  <c r="A85" i="3"/>
  <c r="CY85" i="3"/>
  <c r="CZ85" i="3"/>
  <c r="DA85" i="3"/>
  <c r="DB85" i="3"/>
  <c r="DC85" i="3"/>
  <c r="A86" i="3"/>
  <c r="CY86" i="3"/>
  <c r="CZ86" i="3"/>
  <c r="DA86" i="3"/>
  <c r="DB86" i="3"/>
  <c r="DC86" i="3"/>
  <c r="A87" i="3"/>
  <c r="CY87" i="3"/>
  <c r="CZ87" i="3"/>
  <c r="DA87" i="3"/>
  <c r="DB87" i="3"/>
  <c r="DC87" i="3"/>
  <c r="A88" i="3"/>
  <c r="CY88" i="3"/>
  <c r="CZ88" i="3"/>
  <c r="DA88" i="3"/>
  <c r="DB88" i="3"/>
  <c r="DC88" i="3"/>
  <c r="A89" i="3"/>
  <c r="CY89" i="3"/>
  <c r="CZ89" i="3"/>
  <c r="DA89" i="3"/>
  <c r="DB89" i="3"/>
  <c r="DC89" i="3"/>
  <c r="A90" i="3"/>
  <c r="CY90" i="3"/>
  <c r="CZ90" i="3"/>
  <c r="DA90" i="3"/>
  <c r="DB90" i="3"/>
  <c r="DC90" i="3"/>
  <c r="A91" i="3"/>
  <c r="CY91" i="3"/>
  <c r="CZ91" i="3"/>
  <c r="DA91" i="3"/>
  <c r="DB91" i="3"/>
  <c r="DC91" i="3"/>
  <c r="A92" i="3"/>
  <c r="CY92" i="3"/>
  <c r="CZ92" i="3"/>
  <c r="DA92" i="3"/>
  <c r="DB92" i="3"/>
  <c r="DC92" i="3"/>
  <c r="A93" i="3"/>
  <c r="CY93" i="3"/>
  <c r="CZ93" i="3"/>
  <c r="DA93" i="3"/>
  <c r="DB93" i="3"/>
  <c r="DC93" i="3"/>
  <c r="A94" i="3"/>
  <c r="CY94" i="3"/>
  <c r="CZ94" i="3"/>
  <c r="DA94" i="3"/>
  <c r="DB94" i="3"/>
  <c r="DC94" i="3"/>
  <c r="A95" i="3"/>
  <c r="CY95" i="3"/>
  <c r="CZ95" i="3"/>
  <c r="DA95" i="3"/>
  <c r="DB95" i="3"/>
  <c r="DC95" i="3"/>
  <c r="A96" i="3"/>
  <c r="CY96" i="3"/>
  <c r="CZ96" i="3"/>
  <c r="DA96" i="3"/>
  <c r="DB96" i="3"/>
  <c r="DC96" i="3"/>
  <c r="A97" i="3"/>
  <c r="CY97" i="3"/>
  <c r="CZ97" i="3"/>
  <c r="DA97" i="3"/>
  <c r="DB97" i="3"/>
  <c r="DC97" i="3"/>
  <c r="A98" i="3"/>
  <c r="CY98" i="3"/>
  <c r="CZ98" i="3"/>
  <c r="DA98" i="3"/>
  <c r="DB98" i="3"/>
  <c r="DC98" i="3"/>
  <c r="A99" i="3"/>
  <c r="CY99" i="3"/>
  <c r="CZ99" i="3"/>
  <c r="DA99" i="3"/>
  <c r="DB99" i="3"/>
  <c r="DC99" i="3"/>
  <c r="A100" i="3"/>
  <c r="CY100" i="3"/>
  <c r="CZ100" i="3"/>
  <c r="DA100" i="3"/>
  <c r="DB100" i="3"/>
  <c r="DC100" i="3"/>
  <c r="A101" i="3"/>
  <c r="CY101" i="3"/>
  <c r="CZ101" i="3"/>
  <c r="DA101" i="3"/>
  <c r="DB101" i="3"/>
  <c r="DC101" i="3"/>
  <c r="A102" i="3"/>
  <c r="CY102" i="3"/>
  <c r="CZ102" i="3"/>
  <c r="DA102" i="3"/>
  <c r="DB102" i="3"/>
  <c r="DC102" i="3"/>
  <c r="A103" i="3"/>
  <c r="CY103" i="3"/>
  <c r="CZ103" i="3"/>
  <c r="DA103" i="3"/>
  <c r="DB103" i="3"/>
  <c r="DC103" i="3"/>
  <c r="A104" i="3"/>
  <c r="CY104" i="3"/>
  <c r="CZ104" i="3"/>
  <c r="DA104" i="3"/>
  <c r="DB104" i="3"/>
  <c r="DC104" i="3"/>
  <c r="A105" i="3"/>
  <c r="CY105" i="3"/>
  <c r="CZ105" i="3"/>
  <c r="DA105" i="3"/>
  <c r="DB105" i="3"/>
  <c r="DC105" i="3"/>
  <c r="A106" i="3"/>
  <c r="CY106" i="3"/>
  <c r="CZ106" i="3"/>
  <c r="DA106" i="3"/>
  <c r="DB106" i="3"/>
  <c r="DC106" i="3"/>
  <c r="A107" i="3"/>
  <c r="CY107" i="3"/>
  <c r="CZ107" i="3"/>
  <c r="DA107" i="3"/>
  <c r="DB107" i="3"/>
  <c r="DC107" i="3"/>
  <c r="A108" i="3"/>
  <c r="CY108" i="3"/>
  <c r="CZ108" i="3"/>
  <c r="DA108" i="3"/>
  <c r="DB108" i="3"/>
  <c r="DC108" i="3"/>
  <c r="A109" i="3"/>
  <c r="CY109" i="3"/>
  <c r="CZ109" i="3"/>
  <c r="DA109" i="3"/>
  <c r="DB109" i="3"/>
  <c r="DC109" i="3"/>
  <c r="A110" i="3"/>
  <c r="CY110" i="3"/>
  <c r="CZ110" i="3"/>
  <c r="DA110" i="3"/>
  <c r="DB110" i="3"/>
  <c r="DC110" i="3"/>
  <c r="A111" i="3"/>
  <c r="CY111" i="3"/>
  <c r="CZ111" i="3"/>
  <c r="DA111" i="3"/>
  <c r="DB111" i="3"/>
  <c r="DC111" i="3"/>
  <c r="A112" i="3"/>
  <c r="CY112" i="3"/>
  <c r="CZ112" i="3"/>
  <c r="DA112" i="3"/>
  <c r="DB112" i="3"/>
  <c r="DC112" i="3"/>
  <c r="A113" i="3"/>
  <c r="CY113" i="3"/>
  <c r="CZ113" i="3"/>
  <c r="DA113" i="3"/>
  <c r="DB113" i="3"/>
  <c r="DC113" i="3"/>
  <c r="A114" i="3"/>
  <c r="CY114" i="3"/>
  <c r="CZ114" i="3"/>
  <c r="DA114" i="3"/>
  <c r="DB114" i="3"/>
  <c r="DC114" i="3"/>
  <c r="A115" i="3"/>
  <c r="CY115" i="3"/>
  <c r="CZ115" i="3"/>
  <c r="DA115" i="3"/>
  <c r="DB115" i="3"/>
  <c r="DC115" i="3"/>
  <c r="A116" i="3"/>
  <c r="CY116" i="3"/>
  <c r="CZ116" i="3"/>
  <c r="DA116" i="3"/>
  <c r="DB116" i="3"/>
  <c r="DC116" i="3"/>
  <c r="A117" i="3"/>
  <c r="CY117" i="3"/>
  <c r="CZ117" i="3"/>
  <c r="DA117" i="3"/>
  <c r="DB117" i="3"/>
  <c r="DC117" i="3"/>
  <c r="A118" i="3"/>
  <c r="CY118" i="3"/>
  <c r="CZ118" i="3"/>
  <c r="DA118" i="3"/>
  <c r="DB118" i="3"/>
  <c r="DC118" i="3"/>
  <c r="A119" i="3"/>
  <c r="CY119" i="3"/>
  <c r="CZ119" i="3"/>
  <c r="DA119" i="3"/>
  <c r="DB119" i="3"/>
  <c r="DC119" i="3"/>
  <c r="A120" i="3"/>
  <c r="CY120" i="3"/>
  <c r="CZ120" i="3"/>
  <c r="DA120" i="3"/>
  <c r="DB120" i="3"/>
  <c r="DC120" i="3"/>
  <c r="A121" i="3"/>
  <c r="CY121" i="3"/>
  <c r="CZ121" i="3"/>
  <c r="DA121" i="3"/>
  <c r="DB121" i="3"/>
  <c r="DC121" i="3"/>
  <c r="A122" i="3"/>
  <c r="CY122" i="3"/>
  <c r="CZ122" i="3"/>
  <c r="DA122" i="3"/>
  <c r="DB122" i="3"/>
  <c r="DC122" i="3"/>
  <c r="A123" i="3"/>
  <c r="CY123" i="3"/>
  <c r="CZ123" i="3"/>
  <c r="DA123" i="3"/>
  <c r="DB123" i="3"/>
  <c r="DC123" i="3"/>
  <c r="A124" i="3"/>
  <c r="CY124" i="3"/>
  <c r="CZ124" i="3"/>
  <c r="DA124" i="3"/>
  <c r="DB124" i="3"/>
  <c r="DC124" i="3"/>
  <c r="A125" i="3"/>
  <c r="CY125" i="3"/>
  <c r="CZ125" i="3"/>
  <c r="DA125" i="3"/>
  <c r="DB125" i="3"/>
  <c r="DC125" i="3"/>
  <c r="A126" i="3"/>
  <c r="CY126" i="3"/>
  <c r="CZ126" i="3"/>
  <c r="DA126" i="3"/>
  <c r="DB126" i="3"/>
  <c r="DC126" i="3"/>
  <c r="A127" i="3"/>
  <c r="CY127" i="3"/>
  <c r="CZ127" i="3"/>
  <c r="DA127" i="3"/>
  <c r="DB127" i="3"/>
  <c r="DC127" i="3"/>
  <c r="A128" i="3"/>
  <c r="CY128" i="3"/>
  <c r="CZ128" i="3"/>
  <c r="DA128" i="3"/>
  <c r="DB128" i="3"/>
  <c r="DC128" i="3"/>
  <c r="A129" i="3"/>
  <c r="CY129" i="3"/>
  <c r="CZ129" i="3"/>
  <c r="DA129" i="3"/>
  <c r="DB129" i="3"/>
  <c r="DC129" i="3"/>
  <c r="A130" i="3"/>
  <c r="CY130" i="3"/>
  <c r="CZ130" i="3"/>
  <c r="DA130" i="3"/>
  <c r="DB130" i="3"/>
  <c r="DC130" i="3"/>
  <c r="A131" i="3"/>
  <c r="CY131" i="3"/>
  <c r="CZ131" i="3"/>
  <c r="DA131" i="3"/>
  <c r="DB131" i="3"/>
  <c r="DC131" i="3"/>
  <c r="A132" i="3"/>
  <c r="CY132" i="3"/>
  <c r="CZ132" i="3"/>
  <c r="DA132" i="3"/>
  <c r="DB132" i="3"/>
  <c r="DC132" i="3"/>
  <c r="A133" i="3"/>
  <c r="CY133" i="3"/>
  <c r="CZ133" i="3"/>
  <c r="DA133" i="3"/>
  <c r="DB133" i="3"/>
  <c r="DC133" i="3"/>
  <c r="A134" i="3"/>
  <c r="CY134" i="3"/>
  <c r="CZ134" i="3"/>
  <c r="DA134" i="3"/>
  <c r="DB134" i="3"/>
  <c r="DC134" i="3"/>
  <c r="A135" i="3"/>
  <c r="CY135" i="3"/>
  <c r="CZ135" i="3"/>
  <c r="DA135" i="3"/>
  <c r="DB135" i="3"/>
  <c r="DC135" i="3"/>
  <c r="A136" i="3"/>
  <c r="CY136" i="3"/>
  <c r="CZ136" i="3"/>
  <c r="DA136" i="3"/>
  <c r="DB136" i="3"/>
  <c r="DC136" i="3"/>
  <c r="A137" i="3"/>
  <c r="CY137" i="3"/>
  <c r="CZ137" i="3"/>
  <c r="DA137" i="3"/>
  <c r="DB137" i="3"/>
  <c r="DC137" i="3"/>
  <c r="A138" i="3"/>
  <c r="CY138" i="3"/>
  <c r="CZ138" i="3"/>
  <c r="DA138" i="3"/>
  <c r="DB138" i="3"/>
  <c r="DC138" i="3"/>
  <c r="A139" i="3"/>
  <c r="CY139" i="3"/>
  <c r="CZ139" i="3"/>
  <c r="DA139" i="3"/>
  <c r="DB139" i="3"/>
  <c r="DC139" i="3"/>
  <c r="A140" i="3"/>
  <c r="CY140" i="3"/>
  <c r="CZ140" i="3"/>
  <c r="DA140" i="3"/>
  <c r="DB140" i="3"/>
  <c r="DC140" i="3"/>
  <c r="A141" i="3"/>
  <c r="CY141" i="3"/>
  <c r="CZ141" i="3"/>
  <c r="DA141" i="3"/>
  <c r="DB141" i="3"/>
  <c r="DC141" i="3"/>
  <c r="A142" i="3"/>
  <c r="CY142" i="3"/>
  <c r="CZ142" i="3"/>
  <c r="DA142" i="3"/>
  <c r="DB142" i="3"/>
  <c r="DC142" i="3"/>
  <c r="A143" i="3"/>
  <c r="CY143" i="3"/>
  <c r="CZ143" i="3"/>
  <c r="DA143" i="3"/>
  <c r="DB143" i="3"/>
  <c r="DC143" i="3"/>
  <c r="A144" i="3"/>
  <c r="CY144" i="3"/>
  <c r="CZ144" i="3"/>
  <c r="DA144" i="3"/>
  <c r="DB144" i="3"/>
  <c r="DC144" i="3"/>
  <c r="A145" i="3"/>
  <c r="CY145" i="3"/>
  <c r="CZ145" i="3"/>
  <c r="DA145" i="3"/>
  <c r="DB145" i="3"/>
  <c r="DC145" i="3"/>
  <c r="A146" i="3"/>
  <c r="CY146" i="3"/>
  <c r="CZ146" i="3"/>
  <c r="DA146" i="3"/>
  <c r="DB146" i="3"/>
  <c r="DC146" i="3"/>
  <c r="A147" i="3"/>
  <c r="CY147" i="3"/>
  <c r="CZ147" i="3"/>
  <c r="DA147" i="3"/>
  <c r="DB147" i="3"/>
  <c r="DC147" i="3"/>
  <c r="A148" i="3"/>
  <c r="CY148" i="3"/>
  <c r="CZ148" i="3"/>
  <c r="DA148" i="3"/>
  <c r="DB148" i="3"/>
  <c r="DC148" i="3"/>
  <c r="A149" i="3"/>
  <c r="CY149" i="3"/>
  <c r="CZ149" i="3"/>
  <c r="DA149" i="3"/>
  <c r="DB149" i="3"/>
  <c r="DC149" i="3"/>
  <c r="A150" i="3"/>
  <c r="CY150" i="3"/>
  <c r="CZ150" i="3"/>
  <c r="DA150" i="3"/>
  <c r="DB150" i="3"/>
  <c r="DC150" i="3"/>
  <c r="A151" i="3"/>
  <c r="CY151" i="3"/>
  <c r="CZ151" i="3"/>
  <c r="DA151" i="3"/>
  <c r="DB151" i="3"/>
  <c r="DC151" i="3"/>
  <c r="A152" i="3"/>
  <c r="CY152" i="3"/>
  <c r="CZ152" i="3"/>
  <c r="DA152" i="3"/>
  <c r="DB152" i="3"/>
  <c r="DC152" i="3"/>
  <c r="A153" i="3"/>
  <c r="CY153" i="3"/>
  <c r="CZ153" i="3"/>
  <c r="DA153" i="3"/>
  <c r="DB153" i="3"/>
  <c r="DC153" i="3"/>
  <c r="A154" i="3"/>
  <c r="CY154" i="3"/>
  <c r="CZ154" i="3"/>
  <c r="DA154" i="3"/>
  <c r="DB154" i="3"/>
  <c r="DC154" i="3"/>
  <c r="A155" i="3"/>
  <c r="CY155" i="3"/>
  <c r="CZ155" i="3"/>
  <c r="DA155" i="3"/>
  <c r="DB155" i="3"/>
  <c r="DC155" i="3"/>
  <c r="A156" i="3"/>
  <c r="CY156" i="3"/>
  <c r="CZ156" i="3"/>
  <c r="DA156" i="3"/>
  <c r="DB156" i="3"/>
  <c r="DC156" i="3"/>
  <c r="A157" i="3"/>
  <c r="CY157" i="3"/>
  <c r="CZ157" i="3"/>
  <c r="DA157" i="3"/>
  <c r="DB157" i="3"/>
  <c r="DC157" i="3"/>
  <c r="A158" i="3"/>
  <c r="CY158" i="3"/>
  <c r="CZ158" i="3"/>
  <c r="DA158" i="3"/>
  <c r="DB158" i="3"/>
  <c r="DC158" i="3"/>
  <c r="A159" i="3"/>
  <c r="CY159" i="3"/>
  <c r="CZ159" i="3"/>
  <c r="DA159" i="3"/>
  <c r="DB159" i="3"/>
  <c r="DC159" i="3"/>
  <c r="A160" i="3"/>
  <c r="CY160" i="3"/>
  <c r="CZ160" i="3"/>
  <c r="DA160" i="3"/>
  <c r="DB160" i="3"/>
  <c r="DC160" i="3"/>
  <c r="A161" i="3"/>
  <c r="CY161" i="3"/>
  <c r="CZ161" i="3"/>
  <c r="DA161" i="3"/>
  <c r="DB161" i="3"/>
  <c r="DC161" i="3"/>
  <c r="A162" i="3"/>
  <c r="CY162" i="3"/>
  <c r="CZ162" i="3"/>
  <c r="DA162" i="3"/>
  <c r="DB162" i="3"/>
  <c r="DC162" i="3"/>
  <c r="A163" i="3"/>
  <c r="CY163" i="3"/>
  <c r="CZ163" i="3"/>
  <c r="DA163" i="3"/>
  <c r="DB163" i="3"/>
  <c r="DC163" i="3"/>
  <c r="A164" i="3"/>
  <c r="CY164" i="3"/>
  <c r="CZ164" i="3"/>
  <c r="DA164" i="3"/>
  <c r="DB164" i="3"/>
  <c r="DC164" i="3"/>
  <c r="A165" i="3"/>
  <c r="CY165" i="3"/>
  <c r="CZ165" i="3"/>
  <c r="DA165" i="3"/>
  <c r="DB165" i="3"/>
  <c r="DC165" i="3"/>
  <c r="A166" i="3"/>
  <c r="CY166" i="3"/>
  <c r="CZ166" i="3"/>
  <c r="DA166" i="3"/>
  <c r="DB166" i="3"/>
  <c r="DC166" i="3"/>
  <c r="A167" i="3"/>
  <c r="CY167" i="3"/>
  <c r="CZ167" i="3"/>
  <c r="DA167" i="3"/>
  <c r="DB167" i="3"/>
  <c r="DC167" i="3"/>
  <c r="A168" i="3"/>
  <c r="CY168" i="3"/>
  <c r="CZ168" i="3"/>
  <c r="DA168" i="3"/>
  <c r="DB168" i="3"/>
  <c r="DC168" i="3"/>
  <c r="A169" i="3"/>
  <c r="CY169" i="3"/>
  <c r="CZ169" i="3"/>
  <c r="DA169" i="3"/>
  <c r="DB169" i="3"/>
  <c r="DC169" i="3"/>
  <c r="A170" i="3"/>
  <c r="CY170" i="3"/>
  <c r="CZ170" i="3"/>
  <c r="DA170" i="3"/>
  <c r="DB170" i="3"/>
  <c r="DC170" i="3"/>
  <c r="A171" i="3"/>
  <c r="CY171" i="3"/>
  <c r="CZ171" i="3"/>
  <c r="DA171" i="3"/>
  <c r="DB171" i="3"/>
  <c r="DC171" i="3"/>
  <c r="A172" i="3"/>
  <c r="CY172" i="3"/>
  <c r="CZ172" i="3"/>
  <c r="DA172" i="3"/>
  <c r="DB172" i="3"/>
  <c r="DC172" i="3"/>
  <c r="A173" i="3"/>
  <c r="CY173" i="3"/>
  <c r="CZ173" i="3"/>
  <c r="DA173" i="3"/>
  <c r="DB173" i="3"/>
  <c r="DC173" i="3"/>
  <c r="A174" i="3"/>
  <c r="CY174" i="3"/>
  <c r="CZ174" i="3"/>
  <c r="DA174" i="3"/>
  <c r="DB174" i="3"/>
  <c r="DC174" i="3"/>
  <c r="A175" i="3"/>
  <c r="CY175" i="3"/>
  <c r="CZ175" i="3"/>
  <c r="DA175" i="3"/>
  <c r="DB175" i="3"/>
  <c r="DC175" i="3"/>
  <c r="A176" i="3"/>
  <c r="CY176" i="3"/>
  <c r="CZ176" i="3"/>
  <c r="DA176" i="3"/>
  <c r="DB176" i="3"/>
  <c r="DC176" i="3"/>
  <c r="A177" i="3"/>
  <c r="CY177" i="3"/>
  <c r="CZ177" i="3"/>
  <c r="DA177" i="3"/>
  <c r="DB177" i="3"/>
  <c r="DC177" i="3"/>
  <c r="A178" i="3"/>
  <c r="CY178" i="3"/>
  <c r="CZ178" i="3"/>
  <c r="DA178" i="3"/>
  <c r="DB178" i="3"/>
  <c r="DC178" i="3"/>
  <c r="A179" i="3"/>
  <c r="CY179" i="3"/>
  <c r="CZ179" i="3"/>
  <c r="DA179" i="3"/>
  <c r="DB179" i="3"/>
  <c r="DC179" i="3"/>
  <c r="A180" i="3"/>
  <c r="CY180" i="3"/>
  <c r="CZ180" i="3"/>
  <c r="DA180" i="3"/>
  <c r="DB180" i="3"/>
  <c r="DC180" i="3"/>
  <c r="A181" i="3"/>
  <c r="CY181" i="3"/>
  <c r="CZ181" i="3"/>
  <c r="DA181" i="3"/>
  <c r="DB181" i="3"/>
  <c r="DC181" i="3"/>
  <c r="A182" i="3"/>
  <c r="CY182" i="3"/>
  <c r="CZ182" i="3"/>
  <c r="DA182" i="3"/>
  <c r="DB182" i="3"/>
  <c r="DC182" i="3"/>
  <c r="A183" i="3"/>
  <c r="CX183" i="3"/>
  <c r="CY183" i="3"/>
  <c r="CZ183" i="3"/>
  <c r="DA183" i="3"/>
  <c r="DB183" i="3"/>
  <c r="DC183" i="3"/>
  <c r="A184" i="3"/>
  <c r="CX184" i="3"/>
  <c r="CY184" i="3"/>
  <c r="CZ184" i="3"/>
  <c r="DA184" i="3"/>
  <c r="DB184" i="3"/>
  <c r="DC184" i="3"/>
  <c r="A185" i="3"/>
  <c r="CX185" i="3"/>
  <c r="CY185" i="3"/>
  <c r="CZ185" i="3"/>
  <c r="DA185" i="3"/>
  <c r="DB185" i="3"/>
  <c r="DC185" i="3"/>
  <c r="A186" i="3"/>
  <c r="CX186" i="3"/>
  <c r="CY186" i="3"/>
  <c r="CZ186" i="3"/>
  <c r="DA186" i="3"/>
  <c r="DB186" i="3"/>
  <c r="DC186" i="3"/>
  <c r="A187" i="3"/>
  <c r="CX187" i="3"/>
  <c r="CY187" i="3"/>
  <c r="CZ187" i="3"/>
  <c r="DA187" i="3"/>
  <c r="DB187" i="3"/>
  <c r="DC187" i="3"/>
  <c r="A188" i="3"/>
  <c r="CX188" i="3"/>
  <c r="CY188" i="3"/>
  <c r="CZ188" i="3"/>
  <c r="DA188" i="3"/>
  <c r="DB188" i="3"/>
  <c r="DC188" i="3"/>
  <c r="A189" i="3"/>
  <c r="CX189" i="3"/>
  <c r="CY189" i="3"/>
  <c r="CZ189" i="3"/>
  <c r="DA189" i="3"/>
  <c r="DB189" i="3"/>
  <c r="DC189" i="3"/>
  <c r="A190" i="3"/>
  <c r="CX190" i="3"/>
  <c r="CY190" i="3"/>
  <c r="CZ190" i="3"/>
  <c r="DA190" i="3"/>
  <c r="DB190" i="3"/>
  <c r="DC190" i="3"/>
  <c r="A191" i="3"/>
  <c r="CX191" i="3"/>
  <c r="CY191" i="3"/>
  <c r="CZ191" i="3"/>
  <c r="DA191" i="3"/>
  <c r="DB191" i="3"/>
  <c r="DC191" i="3"/>
  <c r="A192" i="3"/>
  <c r="CX192" i="3"/>
  <c r="CY192" i="3"/>
  <c r="CZ192" i="3"/>
  <c r="DA192" i="3"/>
  <c r="DB192" i="3"/>
  <c r="DC192" i="3"/>
  <c r="A193" i="3"/>
  <c r="CX193" i="3"/>
  <c r="CY193" i="3"/>
  <c r="CZ193" i="3"/>
  <c r="DA193" i="3"/>
  <c r="DB193" i="3"/>
  <c r="DC193" i="3"/>
  <c r="A194" i="3"/>
  <c r="CX194" i="3"/>
  <c r="CY194" i="3"/>
  <c r="CZ194" i="3"/>
  <c r="DA194" i="3"/>
  <c r="DB194" i="3"/>
  <c r="DC194" i="3"/>
  <c r="A195" i="3"/>
  <c r="CX195" i="3"/>
  <c r="CY195" i="3"/>
  <c r="CZ195" i="3"/>
  <c r="DA195" i="3"/>
  <c r="DB195" i="3"/>
  <c r="DC195" i="3"/>
  <c r="A196" i="3"/>
  <c r="CX196" i="3"/>
  <c r="CY196" i="3"/>
  <c r="CZ196" i="3"/>
  <c r="DA196" i="3"/>
  <c r="DB196" i="3"/>
  <c r="DC196" i="3"/>
  <c r="A197" i="3"/>
  <c r="CX197" i="3"/>
  <c r="CY197" i="3"/>
  <c r="CZ197" i="3"/>
  <c r="DA197" i="3"/>
  <c r="DB197" i="3"/>
  <c r="DC197" i="3"/>
  <c r="A198" i="3"/>
  <c r="CX198" i="3"/>
  <c r="CY198" i="3"/>
  <c r="CZ198" i="3"/>
  <c r="DA198" i="3"/>
  <c r="DB198" i="3"/>
  <c r="DC198" i="3"/>
  <c r="A199" i="3"/>
  <c r="CX199" i="3"/>
  <c r="CY199" i="3"/>
  <c r="CZ199" i="3"/>
  <c r="DA199" i="3"/>
  <c r="DB199" i="3"/>
  <c r="DC199" i="3"/>
  <c r="A200" i="3"/>
  <c r="CY200" i="3"/>
  <c r="CZ200" i="3"/>
  <c r="DA200" i="3"/>
  <c r="DB200" i="3"/>
  <c r="DC200" i="3"/>
  <c r="A201" i="3"/>
  <c r="CY201" i="3"/>
  <c r="CZ201" i="3"/>
  <c r="DA201" i="3"/>
  <c r="DB201" i="3"/>
  <c r="DC201" i="3"/>
  <c r="A202" i="3"/>
  <c r="CY202" i="3"/>
  <c r="CZ202" i="3"/>
  <c r="DA202" i="3"/>
  <c r="DB202" i="3"/>
  <c r="DC202" i="3"/>
  <c r="A203" i="3"/>
  <c r="CY203" i="3"/>
  <c r="CZ203" i="3"/>
  <c r="DA203" i="3"/>
  <c r="DB203" i="3"/>
  <c r="DC203" i="3"/>
  <c r="A204" i="3"/>
  <c r="CY204" i="3"/>
  <c r="CZ204" i="3"/>
  <c r="DA204" i="3"/>
  <c r="DB204" i="3"/>
  <c r="DC204" i="3"/>
  <c r="A205" i="3"/>
  <c r="CY205" i="3"/>
  <c r="CZ205" i="3"/>
  <c r="DA205" i="3"/>
  <c r="DB205" i="3"/>
  <c r="DC205" i="3"/>
  <c r="A206" i="3"/>
  <c r="CY206" i="3"/>
  <c r="CZ206" i="3"/>
  <c r="DA206" i="3"/>
  <c r="DB206" i="3"/>
  <c r="DC206" i="3"/>
  <c r="A207" i="3"/>
  <c r="CY207" i="3"/>
  <c r="CZ207" i="3"/>
  <c r="DA207" i="3"/>
  <c r="DB207" i="3"/>
  <c r="DC207" i="3"/>
  <c r="A208" i="3"/>
  <c r="CY208" i="3"/>
  <c r="CZ208" i="3"/>
  <c r="DA208" i="3"/>
  <c r="DB208" i="3"/>
  <c r="DC208" i="3"/>
  <c r="A209" i="3"/>
  <c r="CY209" i="3"/>
  <c r="CZ209" i="3"/>
  <c r="DA209" i="3"/>
  <c r="DB209" i="3"/>
  <c r="DC209" i="3"/>
  <c r="A210" i="3"/>
  <c r="CY210" i="3"/>
  <c r="CZ210" i="3"/>
  <c r="DA210" i="3"/>
  <c r="DB210" i="3"/>
  <c r="DC210" i="3"/>
  <c r="A211" i="3"/>
  <c r="CX211" i="3"/>
  <c r="CY211" i="3"/>
  <c r="CZ211" i="3"/>
  <c r="DA211" i="3"/>
  <c r="DB211" i="3"/>
  <c r="DC211" i="3"/>
  <c r="A212" i="3"/>
  <c r="CX212" i="3"/>
  <c r="CY212" i="3"/>
  <c r="CZ212" i="3"/>
  <c r="DA212" i="3"/>
  <c r="DB212" i="3"/>
  <c r="DC212" i="3"/>
  <c r="A213" i="3"/>
  <c r="CX213" i="3"/>
  <c r="CY213" i="3"/>
  <c r="CZ213" i="3"/>
  <c r="DA213" i="3"/>
  <c r="DB213" i="3"/>
  <c r="DC213" i="3"/>
  <c r="A214" i="3"/>
  <c r="CX214" i="3"/>
  <c r="CY214" i="3"/>
  <c r="CZ214" i="3"/>
  <c r="DA214" i="3"/>
  <c r="DB214" i="3"/>
  <c r="DC214" i="3"/>
  <c r="A215" i="3"/>
  <c r="CX215" i="3"/>
  <c r="CY215" i="3"/>
  <c r="CZ215" i="3"/>
  <c r="DA215" i="3"/>
  <c r="DB215" i="3"/>
  <c r="DC215" i="3"/>
  <c r="A216" i="3"/>
  <c r="CX216" i="3"/>
  <c r="CY216" i="3"/>
  <c r="CZ216" i="3"/>
  <c r="DA216" i="3"/>
  <c r="DB216" i="3"/>
  <c r="DC216" i="3"/>
  <c r="A217" i="3"/>
  <c r="CY217" i="3"/>
  <c r="CZ217" i="3"/>
  <c r="DA217" i="3"/>
  <c r="DB217" i="3"/>
  <c r="DC217" i="3"/>
  <c r="A218" i="3"/>
  <c r="CY218" i="3"/>
  <c r="CZ218" i="3"/>
  <c r="DA218" i="3"/>
  <c r="DB218" i="3"/>
  <c r="DC218" i="3"/>
  <c r="A219" i="3"/>
  <c r="CY219" i="3"/>
  <c r="CZ219" i="3"/>
  <c r="DA219" i="3"/>
  <c r="DB219" i="3"/>
  <c r="DC219" i="3"/>
  <c r="A220" i="3"/>
  <c r="CY220" i="3"/>
  <c r="CZ220" i="3"/>
  <c r="DA220" i="3"/>
  <c r="DB220" i="3"/>
  <c r="DC220" i="3"/>
  <c r="A221" i="3"/>
  <c r="CY221" i="3"/>
  <c r="CZ221" i="3"/>
  <c r="DA221" i="3"/>
  <c r="DB221" i="3"/>
  <c r="DC221" i="3"/>
  <c r="A222" i="3"/>
  <c r="CY222" i="3"/>
  <c r="CZ222" i="3"/>
  <c r="DA222" i="3"/>
  <c r="DB222" i="3"/>
  <c r="DC222" i="3"/>
  <c r="A223" i="3"/>
  <c r="CY223" i="3"/>
  <c r="CZ223" i="3"/>
  <c r="DA223" i="3"/>
  <c r="DB223" i="3"/>
  <c r="DC223" i="3"/>
  <c r="A224" i="3"/>
  <c r="CY224" i="3"/>
  <c r="CZ224" i="3"/>
  <c r="DA224" i="3"/>
  <c r="DB224" i="3"/>
  <c r="DC224" i="3"/>
  <c r="A225" i="3"/>
  <c r="CY225" i="3"/>
  <c r="CZ225" i="3"/>
  <c r="DA225" i="3"/>
  <c r="DB225" i="3"/>
  <c r="DC225" i="3"/>
  <c r="A226" i="3"/>
  <c r="CY226" i="3"/>
  <c r="CZ226" i="3"/>
  <c r="DA226" i="3"/>
  <c r="DB226" i="3"/>
  <c r="DC226" i="3"/>
  <c r="A227" i="3"/>
  <c r="CY227" i="3"/>
  <c r="CZ227" i="3"/>
  <c r="DA227" i="3"/>
  <c r="DB227" i="3"/>
  <c r="DC227" i="3"/>
  <c r="A228" i="3"/>
  <c r="CY228" i="3"/>
  <c r="CZ228" i="3"/>
  <c r="DA228" i="3"/>
  <c r="DB228" i="3"/>
  <c r="DC228" i="3"/>
  <c r="A229" i="3"/>
  <c r="CY229" i="3"/>
  <c r="CZ229" i="3"/>
  <c r="DA229" i="3"/>
  <c r="DB229" i="3"/>
  <c r="DC229" i="3"/>
  <c r="A230" i="3"/>
  <c r="CY230" i="3"/>
  <c r="CZ230" i="3"/>
  <c r="DA230" i="3"/>
  <c r="DB230" i="3"/>
  <c r="DC230" i="3"/>
  <c r="A231" i="3"/>
  <c r="CY231" i="3"/>
  <c r="CZ231" i="3"/>
  <c r="DA231" i="3"/>
  <c r="DB231" i="3"/>
  <c r="DC231" i="3"/>
  <c r="A232" i="3"/>
  <c r="CY232" i="3"/>
  <c r="CZ232" i="3"/>
  <c r="DA232" i="3"/>
  <c r="DB232" i="3"/>
  <c r="DC232" i="3"/>
  <c r="A233" i="3"/>
  <c r="CY233" i="3"/>
  <c r="CZ233" i="3"/>
  <c r="DA233" i="3"/>
  <c r="DB233" i="3"/>
  <c r="DC233" i="3"/>
  <c r="A234" i="3"/>
  <c r="CY234" i="3"/>
  <c r="CZ234" i="3"/>
  <c r="DA234" i="3"/>
  <c r="DB234" i="3"/>
  <c r="DC234" i="3"/>
  <c r="A235" i="3"/>
  <c r="CY235" i="3"/>
  <c r="CZ235" i="3"/>
  <c r="DA235" i="3"/>
  <c r="DB235" i="3"/>
  <c r="DC235" i="3"/>
  <c r="A236" i="3"/>
  <c r="CY236" i="3"/>
  <c r="CZ236" i="3"/>
  <c r="DA236" i="3"/>
  <c r="DB236" i="3"/>
  <c r="DC236" i="3"/>
  <c r="A237" i="3"/>
  <c r="CY237" i="3"/>
  <c r="CZ237" i="3"/>
  <c r="DA237" i="3"/>
  <c r="DB237" i="3"/>
  <c r="DC237" i="3"/>
  <c r="A238" i="3"/>
  <c r="CY238" i="3"/>
  <c r="CZ238" i="3"/>
  <c r="DA238" i="3"/>
  <c r="DB238" i="3"/>
  <c r="DC238" i="3"/>
  <c r="A239" i="3"/>
  <c r="CY239" i="3"/>
  <c r="CZ239" i="3"/>
  <c r="DA239" i="3"/>
  <c r="DB239" i="3"/>
  <c r="DC239" i="3"/>
  <c r="A240" i="3"/>
  <c r="CY240" i="3"/>
  <c r="CZ240" i="3"/>
  <c r="DA240" i="3"/>
  <c r="DB240" i="3"/>
  <c r="DC240" i="3"/>
  <c r="A241" i="3"/>
  <c r="CY241" i="3"/>
  <c r="CZ241" i="3"/>
  <c r="DA241" i="3"/>
  <c r="DB241" i="3"/>
  <c r="DC241" i="3"/>
  <c r="A242" i="3"/>
  <c r="CY242" i="3"/>
  <c r="CZ242" i="3"/>
  <c r="DA242" i="3"/>
  <c r="DB242" i="3"/>
  <c r="DC242" i="3"/>
  <c r="A243" i="3"/>
  <c r="CY243" i="3"/>
  <c r="CZ243" i="3"/>
  <c r="DA243" i="3"/>
  <c r="DB243" i="3"/>
  <c r="DC243" i="3"/>
  <c r="A244" i="3"/>
  <c r="CY244" i="3"/>
  <c r="CZ244" i="3"/>
  <c r="DA244" i="3"/>
  <c r="DB244" i="3"/>
  <c r="DC244" i="3"/>
  <c r="A245" i="3"/>
  <c r="CY245" i="3"/>
  <c r="CZ245" i="3"/>
  <c r="DA245" i="3"/>
  <c r="DB245" i="3"/>
  <c r="DC245" i="3"/>
  <c r="A246" i="3"/>
  <c r="CY246" i="3"/>
  <c r="CZ246" i="3"/>
  <c r="DA246" i="3"/>
  <c r="DB246" i="3"/>
  <c r="DC246" i="3"/>
  <c r="A247" i="3"/>
  <c r="CY247" i="3"/>
  <c r="CZ247" i="3"/>
  <c r="DA247" i="3"/>
  <c r="DB247" i="3"/>
  <c r="DC247" i="3"/>
  <c r="A248" i="3"/>
  <c r="CY248" i="3"/>
  <c r="CZ248" i="3"/>
  <c r="DA248" i="3"/>
  <c r="DB248" i="3"/>
  <c r="DC248" i="3"/>
  <c r="A249" i="3"/>
  <c r="CY249" i="3"/>
  <c r="CZ249" i="3"/>
  <c r="DA249" i="3"/>
  <c r="DB249" i="3"/>
  <c r="DC249" i="3"/>
  <c r="A250" i="3"/>
  <c r="CY250" i="3"/>
  <c r="CZ250" i="3"/>
  <c r="DA250" i="3"/>
  <c r="DB250" i="3"/>
  <c r="DC250" i="3"/>
  <c r="A251" i="3"/>
  <c r="CY251" i="3"/>
  <c r="CZ251" i="3"/>
  <c r="DA251" i="3"/>
  <c r="DB251" i="3"/>
  <c r="DC251" i="3"/>
  <c r="A252" i="3"/>
  <c r="CY252" i="3"/>
  <c r="CZ252" i="3"/>
  <c r="DA252" i="3"/>
  <c r="DB252" i="3"/>
  <c r="DC252" i="3"/>
  <c r="A253" i="3"/>
  <c r="CY253" i="3"/>
  <c r="CZ253" i="3"/>
  <c r="DA253" i="3"/>
  <c r="DB253" i="3"/>
  <c r="DC253" i="3"/>
  <c r="A254" i="3"/>
  <c r="CX254" i="3"/>
  <c r="CY254" i="3"/>
  <c r="CZ254" i="3"/>
  <c r="DA254" i="3"/>
  <c r="DB254" i="3"/>
  <c r="DC254" i="3"/>
  <c r="A255" i="3"/>
  <c r="CX255" i="3"/>
  <c r="CY255" i="3"/>
  <c r="CZ255" i="3"/>
  <c r="DA255" i="3"/>
  <c r="DB255" i="3"/>
  <c r="DC255" i="3"/>
  <c r="A256" i="3"/>
  <c r="CX256" i="3"/>
  <c r="CY256" i="3"/>
  <c r="CZ256" i="3"/>
  <c r="DA256" i="3"/>
  <c r="DB256" i="3"/>
  <c r="DC256" i="3"/>
  <c r="A257" i="3"/>
  <c r="CX257" i="3"/>
  <c r="CY257" i="3"/>
  <c r="CZ257" i="3"/>
  <c r="DA257" i="3"/>
  <c r="DB257" i="3"/>
  <c r="DC257" i="3"/>
  <c r="A258" i="3"/>
  <c r="CX258" i="3"/>
  <c r="CY258" i="3"/>
  <c r="CZ258" i="3"/>
  <c r="DA258" i="3"/>
  <c r="DB258" i="3"/>
  <c r="DC258" i="3"/>
  <c r="A259" i="3"/>
  <c r="CX259" i="3"/>
  <c r="CY259" i="3"/>
  <c r="CZ259" i="3"/>
  <c r="DA259" i="3"/>
  <c r="DB259" i="3"/>
  <c r="DC259" i="3"/>
  <c r="A260" i="3"/>
  <c r="CX260" i="3"/>
  <c r="CY260" i="3"/>
  <c r="CZ260" i="3"/>
  <c r="DA260" i="3"/>
  <c r="DB260" i="3"/>
  <c r="DC260" i="3"/>
  <c r="A261" i="3"/>
  <c r="CY261" i="3"/>
  <c r="CZ261" i="3"/>
  <c r="DA261" i="3"/>
  <c r="DB261" i="3"/>
  <c r="DC261" i="3"/>
  <c r="A262" i="3"/>
  <c r="CY262" i="3"/>
  <c r="CZ262" i="3"/>
  <c r="DA262" i="3"/>
  <c r="DB262" i="3"/>
  <c r="DC262" i="3"/>
  <c r="A263" i="3"/>
  <c r="CY263" i="3"/>
  <c r="CZ263" i="3"/>
  <c r="DA263" i="3"/>
  <c r="DB263" i="3"/>
  <c r="DC263" i="3"/>
  <c r="A264" i="3"/>
  <c r="CY264" i="3"/>
  <c r="CZ264" i="3"/>
  <c r="DA264" i="3"/>
  <c r="DB264" i="3"/>
  <c r="DC264" i="3"/>
  <c r="A265" i="3"/>
  <c r="CY265" i="3"/>
  <c r="CZ265" i="3"/>
  <c r="DA265" i="3"/>
  <c r="DB265" i="3"/>
  <c r="DC265" i="3"/>
  <c r="A266" i="3"/>
  <c r="CY266" i="3"/>
  <c r="CZ266" i="3"/>
  <c r="DA266" i="3"/>
  <c r="DB266" i="3"/>
  <c r="DC266" i="3"/>
  <c r="A267" i="3"/>
  <c r="CY267" i="3"/>
  <c r="CZ267" i="3"/>
  <c r="DA267" i="3"/>
  <c r="DB267" i="3"/>
  <c r="DC267" i="3"/>
  <c r="A268" i="3"/>
  <c r="CY268" i="3"/>
  <c r="CZ268" i="3"/>
  <c r="DA268" i="3"/>
  <c r="DB268" i="3"/>
  <c r="DC268" i="3"/>
  <c r="A269" i="3"/>
  <c r="CY269" i="3"/>
  <c r="CZ269" i="3"/>
  <c r="DA269" i="3"/>
  <c r="DB269" i="3"/>
  <c r="DC269" i="3"/>
  <c r="A270" i="3"/>
  <c r="CY270" i="3"/>
  <c r="CZ270" i="3"/>
  <c r="DA270" i="3"/>
  <c r="DB270" i="3"/>
  <c r="DC270" i="3"/>
  <c r="A271" i="3"/>
  <c r="CY271" i="3"/>
  <c r="CZ271" i="3"/>
  <c r="DA271" i="3"/>
  <c r="DB271" i="3"/>
  <c r="DC271" i="3"/>
  <c r="A272" i="3"/>
  <c r="CY272" i="3"/>
  <c r="CZ272" i="3"/>
  <c r="DA272" i="3"/>
  <c r="DB272" i="3"/>
  <c r="DC272" i="3"/>
  <c r="A273" i="3"/>
  <c r="CY273" i="3"/>
  <c r="CZ273" i="3"/>
  <c r="DA273" i="3"/>
  <c r="DB273" i="3"/>
  <c r="DC273" i="3"/>
  <c r="A274" i="3"/>
  <c r="CY274" i="3"/>
  <c r="CZ274" i="3"/>
  <c r="DA274" i="3"/>
  <c r="DB274" i="3"/>
  <c r="DC274" i="3"/>
  <c r="A275" i="3"/>
  <c r="CY275" i="3"/>
  <c r="CZ275" i="3"/>
  <c r="DA275" i="3"/>
  <c r="DB275" i="3"/>
  <c r="DC275" i="3"/>
  <c r="A276" i="3"/>
  <c r="CY276" i="3"/>
  <c r="CZ276" i="3"/>
  <c r="DA276" i="3"/>
  <c r="DB276" i="3"/>
  <c r="DC276" i="3"/>
  <c r="A277" i="3"/>
  <c r="CY277" i="3"/>
  <c r="CZ277" i="3"/>
  <c r="DA277" i="3"/>
  <c r="DB277" i="3"/>
  <c r="DC277" i="3"/>
  <c r="A278" i="3"/>
  <c r="CY278" i="3"/>
  <c r="CZ278" i="3"/>
  <c r="DA278" i="3"/>
  <c r="DB278" i="3"/>
  <c r="DC278" i="3"/>
  <c r="A279" i="3"/>
  <c r="CY279" i="3"/>
  <c r="CZ279" i="3"/>
  <c r="DA279" i="3"/>
  <c r="DB279" i="3"/>
  <c r="DC279" i="3"/>
  <c r="A280" i="3"/>
  <c r="CY280" i="3"/>
  <c r="CZ280" i="3"/>
  <c r="DA280" i="3"/>
  <c r="DB280" i="3"/>
  <c r="DC280" i="3"/>
  <c r="A281" i="3"/>
  <c r="CY281" i="3"/>
  <c r="CZ281" i="3"/>
  <c r="DA281" i="3"/>
  <c r="DB281" i="3"/>
  <c r="DC281" i="3"/>
  <c r="A282" i="3"/>
  <c r="CY282" i="3"/>
  <c r="CZ282" i="3"/>
  <c r="DA282" i="3"/>
  <c r="DB282" i="3"/>
  <c r="DC282" i="3"/>
  <c r="A283" i="3"/>
  <c r="CY283" i="3"/>
  <c r="CZ283" i="3"/>
  <c r="DA283" i="3"/>
  <c r="DB283" i="3"/>
  <c r="DC283" i="3"/>
  <c r="A284" i="3"/>
  <c r="CY284" i="3"/>
  <c r="CZ284" i="3"/>
  <c r="DA284" i="3"/>
  <c r="DB284" i="3"/>
  <c r="DC284" i="3"/>
  <c r="A285" i="3"/>
  <c r="CY285" i="3"/>
  <c r="CZ285" i="3"/>
  <c r="DA285" i="3"/>
  <c r="DB285" i="3"/>
  <c r="DC285" i="3"/>
  <c r="A286" i="3"/>
  <c r="CY286" i="3"/>
  <c r="CZ286" i="3"/>
  <c r="DA286" i="3"/>
  <c r="DB286" i="3"/>
  <c r="DC286" i="3"/>
  <c r="A287" i="3"/>
  <c r="CY287" i="3"/>
  <c r="CZ287" i="3"/>
  <c r="DA287" i="3"/>
  <c r="DB287" i="3"/>
  <c r="DC287" i="3"/>
  <c r="A288" i="3"/>
  <c r="CY288" i="3"/>
  <c r="CZ288" i="3"/>
  <c r="DA288" i="3"/>
  <c r="DB288" i="3"/>
  <c r="DC288" i="3"/>
  <c r="A289" i="3"/>
  <c r="CY289" i="3"/>
  <c r="CZ289" i="3"/>
  <c r="DA289" i="3"/>
  <c r="DB289" i="3"/>
  <c r="DC289" i="3"/>
  <c r="A290" i="3"/>
  <c r="CY290" i="3"/>
  <c r="CZ290" i="3"/>
  <c r="DA290" i="3"/>
  <c r="DB290" i="3"/>
  <c r="DC290" i="3"/>
  <c r="A291" i="3"/>
  <c r="CY291" i="3"/>
  <c r="CZ291" i="3"/>
  <c r="DA291" i="3"/>
  <c r="DB291" i="3"/>
  <c r="DC291" i="3"/>
  <c r="A292" i="3"/>
  <c r="CY292" i="3"/>
  <c r="CZ292" i="3"/>
  <c r="DA292" i="3"/>
  <c r="DB292" i="3"/>
  <c r="DC292" i="3"/>
  <c r="A293" i="3"/>
  <c r="CX293" i="3"/>
  <c r="CY293" i="3"/>
  <c r="CZ293" i="3"/>
  <c r="DA293" i="3"/>
  <c r="DB293" i="3"/>
  <c r="DC293" i="3"/>
  <c r="A294" i="3"/>
  <c r="CX294" i="3"/>
  <c r="CY294" i="3"/>
  <c r="CZ294" i="3"/>
  <c r="DA294" i="3"/>
  <c r="DB294" i="3"/>
  <c r="DC294" i="3"/>
  <c r="A295" i="3"/>
  <c r="CX295" i="3"/>
  <c r="CY295" i="3"/>
  <c r="CZ295" i="3"/>
  <c r="DA295" i="3"/>
  <c r="DB295" i="3"/>
  <c r="DC295" i="3"/>
  <c r="A296" i="3"/>
  <c r="CX296" i="3"/>
  <c r="CY296" i="3"/>
  <c r="CZ296" i="3"/>
  <c r="DA296" i="3"/>
  <c r="DB296" i="3"/>
  <c r="DC296" i="3"/>
  <c r="A297" i="3"/>
  <c r="CX297" i="3"/>
  <c r="CY297" i="3"/>
  <c r="CZ297" i="3"/>
  <c r="DA297" i="3"/>
  <c r="DB297" i="3"/>
  <c r="DC297" i="3"/>
  <c r="A298" i="3"/>
  <c r="CX298" i="3"/>
  <c r="CY298" i="3"/>
  <c r="CZ298" i="3"/>
  <c r="DA298" i="3"/>
  <c r="DB298" i="3"/>
  <c r="DC298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AC24" i="1"/>
  <c r="AE24" i="1"/>
  <c r="AD24" i="1" s="1"/>
  <c r="CR24" i="1" s="1"/>
  <c r="Q24" i="1" s="1"/>
  <c r="AF24" i="1"/>
  <c r="AG24" i="1"/>
  <c r="CU24" i="1" s="1"/>
  <c r="T24" i="1" s="1"/>
  <c r="AH24" i="1"/>
  <c r="AI24" i="1"/>
  <c r="CW24" i="1" s="1"/>
  <c r="V24" i="1" s="1"/>
  <c r="AJ24" i="1"/>
  <c r="CT24" i="1"/>
  <c r="S24" i="1" s="1"/>
  <c r="CV24" i="1"/>
  <c r="U24" i="1" s="1"/>
  <c r="CX24" i="1"/>
  <c r="W24" i="1" s="1"/>
  <c r="FR24" i="1"/>
  <c r="GL24" i="1"/>
  <c r="GN24" i="1"/>
  <c r="GO24" i="1"/>
  <c r="GV24" i="1"/>
  <c r="GX24" i="1"/>
  <c r="HC24" i="1"/>
  <c r="C25" i="1"/>
  <c r="D25" i="1"/>
  <c r="I25" i="1"/>
  <c r="AC25" i="1"/>
  <c r="AD25" i="1"/>
  <c r="CR25" i="1" s="1"/>
  <c r="Q25" i="1" s="1"/>
  <c r="AE25" i="1"/>
  <c r="AF25" i="1"/>
  <c r="CT25" i="1" s="1"/>
  <c r="S25" i="1" s="1"/>
  <c r="AG25" i="1"/>
  <c r="AH25" i="1"/>
  <c r="CV25" i="1" s="1"/>
  <c r="U25" i="1" s="1"/>
  <c r="AI25" i="1"/>
  <c r="AJ25" i="1"/>
  <c r="CX25" i="1" s="1"/>
  <c r="W25" i="1" s="1"/>
  <c r="CQ25" i="1"/>
  <c r="P25" i="1" s="1"/>
  <c r="CP25" i="1" s="1"/>
  <c r="O25" i="1" s="1"/>
  <c r="CS25" i="1"/>
  <c r="R25" i="1" s="1"/>
  <c r="CU25" i="1"/>
  <c r="T25" i="1" s="1"/>
  <c r="CW25" i="1"/>
  <c r="V25" i="1" s="1"/>
  <c r="FR25" i="1"/>
  <c r="GL25" i="1"/>
  <c r="GO25" i="1"/>
  <c r="GP25" i="1"/>
  <c r="GV25" i="1"/>
  <c r="HC25" i="1"/>
  <c r="GX25" i="1" s="1"/>
  <c r="C26" i="1"/>
  <c r="D26" i="1"/>
  <c r="I26" i="1"/>
  <c r="AC26" i="1"/>
  <c r="AE26" i="1"/>
  <c r="AD26" i="1" s="1"/>
  <c r="CR26" i="1" s="1"/>
  <c r="Q26" i="1" s="1"/>
  <c r="AF26" i="1"/>
  <c r="AG26" i="1"/>
  <c r="AH26" i="1"/>
  <c r="AI26" i="1"/>
  <c r="AJ26" i="1"/>
  <c r="CQ26" i="1"/>
  <c r="P26" i="1" s="1"/>
  <c r="CS26" i="1"/>
  <c r="R26" i="1" s="1"/>
  <c r="CT26" i="1"/>
  <c r="S26" i="1" s="1"/>
  <c r="CU26" i="1"/>
  <c r="T26" i="1" s="1"/>
  <c r="CV26" i="1"/>
  <c r="U26" i="1" s="1"/>
  <c r="CW26" i="1"/>
  <c r="V26" i="1" s="1"/>
  <c r="CX26" i="1"/>
  <c r="W26" i="1" s="1"/>
  <c r="FR26" i="1"/>
  <c r="GL26" i="1"/>
  <c r="GO26" i="1"/>
  <c r="GP26" i="1"/>
  <c r="GV26" i="1"/>
  <c r="HC26" i="1"/>
  <c r="GX26" i="1" s="1"/>
  <c r="I27" i="1"/>
  <c r="AC27" i="1"/>
  <c r="AB27" i="1" s="1"/>
  <c r="AE27" i="1"/>
  <c r="AD27" i="1" s="1"/>
  <c r="CR27" i="1" s="1"/>
  <c r="Q27" i="1" s="1"/>
  <c r="AF27" i="1"/>
  <c r="AG27" i="1"/>
  <c r="AH27" i="1"/>
  <c r="AI27" i="1"/>
  <c r="AJ27" i="1"/>
  <c r="CQ27" i="1"/>
  <c r="P27" i="1" s="1"/>
  <c r="CS27" i="1"/>
  <c r="R27" i="1" s="1"/>
  <c r="CT27" i="1"/>
  <c r="S27" i="1" s="1"/>
  <c r="CU27" i="1"/>
  <c r="T27" i="1" s="1"/>
  <c r="CV27" i="1"/>
  <c r="U27" i="1" s="1"/>
  <c r="CW27" i="1"/>
  <c r="V27" i="1" s="1"/>
  <c r="CX27" i="1"/>
  <c r="W27" i="1" s="1"/>
  <c r="FR27" i="1"/>
  <c r="GL27" i="1"/>
  <c r="GO27" i="1"/>
  <c r="GP27" i="1"/>
  <c r="GV27" i="1"/>
  <c r="HC27" i="1"/>
  <c r="GX27" i="1" s="1"/>
  <c r="C28" i="1"/>
  <c r="D28" i="1"/>
  <c r="I28" i="1"/>
  <c r="AC28" i="1"/>
  <c r="AD28" i="1"/>
  <c r="AB28" i="1" s="1"/>
  <c r="AE28" i="1"/>
  <c r="AF28" i="1"/>
  <c r="CT28" i="1" s="1"/>
  <c r="S28" i="1" s="1"/>
  <c r="AG28" i="1"/>
  <c r="AH28" i="1"/>
  <c r="CV28" i="1" s="1"/>
  <c r="U28" i="1" s="1"/>
  <c r="AI28" i="1"/>
  <c r="AJ28" i="1"/>
  <c r="CX28" i="1" s="1"/>
  <c r="W28" i="1" s="1"/>
  <c r="CQ28" i="1"/>
  <c r="P28" i="1" s="1"/>
  <c r="CS28" i="1"/>
  <c r="R28" i="1" s="1"/>
  <c r="CU28" i="1"/>
  <c r="T28" i="1" s="1"/>
  <c r="CW28" i="1"/>
  <c r="V28" i="1" s="1"/>
  <c r="FR28" i="1"/>
  <c r="GL28" i="1"/>
  <c r="GO28" i="1"/>
  <c r="GP28" i="1"/>
  <c r="GV28" i="1"/>
  <c r="HC28" i="1"/>
  <c r="GX28" i="1" s="1"/>
  <c r="I29" i="1"/>
  <c r="AC29" i="1"/>
  <c r="AB29" i="1" s="1"/>
  <c r="AE29" i="1"/>
  <c r="AD29" i="1" s="1"/>
  <c r="CR29" i="1" s="1"/>
  <c r="Q29" i="1" s="1"/>
  <c r="AF29" i="1"/>
  <c r="AG29" i="1"/>
  <c r="CU29" i="1" s="1"/>
  <c r="T29" i="1" s="1"/>
  <c r="AH29" i="1"/>
  <c r="AI29" i="1"/>
  <c r="CW29" i="1" s="1"/>
  <c r="V29" i="1" s="1"/>
  <c r="AJ29" i="1"/>
  <c r="CT29" i="1"/>
  <c r="S29" i="1" s="1"/>
  <c r="CV29" i="1"/>
  <c r="U29" i="1" s="1"/>
  <c r="CX29" i="1"/>
  <c r="W29" i="1" s="1"/>
  <c r="FR29" i="1"/>
  <c r="GL29" i="1"/>
  <c r="GO29" i="1"/>
  <c r="GP29" i="1"/>
  <c r="GV29" i="1"/>
  <c r="GX29" i="1"/>
  <c r="HC29" i="1"/>
  <c r="C30" i="1"/>
  <c r="D30" i="1"/>
  <c r="I30" i="1"/>
  <c r="AC30" i="1"/>
  <c r="AD30" i="1"/>
  <c r="AB30" i="1" s="1"/>
  <c r="AE30" i="1"/>
  <c r="AF30" i="1"/>
  <c r="CT30" i="1" s="1"/>
  <c r="S30" i="1" s="1"/>
  <c r="AG30" i="1"/>
  <c r="AH30" i="1"/>
  <c r="CV30" i="1" s="1"/>
  <c r="U30" i="1" s="1"/>
  <c r="AI30" i="1"/>
  <c r="AJ30" i="1"/>
  <c r="CX30" i="1" s="1"/>
  <c r="W30" i="1" s="1"/>
  <c r="CQ30" i="1"/>
  <c r="P30" i="1" s="1"/>
  <c r="CS30" i="1"/>
  <c r="R30" i="1" s="1"/>
  <c r="CU30" i="1"/>
  <c r="T30" i="1" s="1"/>
  <c r="CW30" i="1"/>
  <c r="V30" i="1" s="1"/>
  <c r="FR30" i="1"/>
  <c r="GL30" i="1"/>
  <c r="GO30" i="1"/>
  <c r="GP30" i="1"/>
  <c r="GV30" i="1"/>
  <c r="HC30" i="1"/>
  <c r="GX30" i="1" s="1"/>
  <c r="I31" i="1"/>
  <c r="AC31" i="1"/>
  <c r="AE31" i="1"/>
  <c r="AD31" i="1" s="1"/>
  <c r="CR31" i="1" s="1"/>
  <c r="Q31" i="1" s="1"/>
  <c r="AF31" i="1"/>
  <c r="AG31" i="1"/>
  <c r="CU31" i="1" s="1"/>
  <c r="T31" i="1" s="1"/>
  <c r="AH31" i="1"/>
  <c r="AI31" i="1"/>
  <c r="CW31" i="1" s="1"/>
  <c r="V31" i="1" s="1"/>
  <c r="AJ31" i="1"/>
  <c r="CT31" i="1"/>
  <c r="S31" i="1" s="1"/>
  <c r="CV31" i="1"/>
  <c r="U31" i="1" s="1"/>
  <c r="CX31" i="1"/>
  <c r="W31" i="1" s="1"/>
  <c r="FR31" i="1"/>
  <c r="GL31" i="1"/>
  <c r="GO31" i="1"/>
  <c r="GP31" i="1"/>
  <c r="GV31" i="1"/>
  <c r="GX31" i="1"/>
  <c r="HC31" i="1"/>
  <c r="C32" i="1"/>
  <c r="D32" i="1"/>
  <c r="AC32" i="1"/>
  <c r="AB32" i="1" s="1"/>
  <c r="AE32" i="1"/>
  <c r="AD32" i="1" s="1"/>
  <c r="CR32" i="1" s="1"/>
  <c r="Q32" i="1" s="1"/>
  <c r="AF32" i="1"/>
  <c r="AG32" i="1"/>
  <c r="CU32" i="1" s="1"/>
  <c r="T32" i="1" s="1"/>
  <c r="AH32" i="1"/>
  <c r="AI32" i="1"/>
  <c r="CW32" i="1" s="1"/>
  <c r="V32" i="1" s="1"/>
  <c r="AJ32" i="1"/>
  <c r="CT32" i="1"/>
  <c r="S32" i="1" s="1"/>
  <c r="CV32" i="1"/>
  <c r="U32" i="1" s="1"/>
  <c r="CX32" i="1"/>
  <c r="W32" i="1" s="1"/>
  <c r="FR32" i="1"/>
  <c r="GL32" i="1"/>
  <c r="GO32" i="1"/>
  <c r="GP32" i="1"/>
  <c r="GV32" i="1"/>
  <c r="GX32" i="1"/>
  <c r="HC32" i="1"/>
  <c r="C33" i="1"/>
  <c r="D33" i="1"/>
  <c r="I33" i="1"/>
  <c r="AC33" i="1"/>
  <c r="AD33" i="1"/>
  <c r="AB33" i="1" s="1"/>
  <c r="AE33" i="1"/>
  <c r="AF33" i="1"/>
  <c r="CT33" i="1" s="1"/>
  <c r="S33" i="1" s="1"/>
  <c r="AG33" i="1"/>
  <c r="AH33" i="1"/>
  <c r="CV33" i="1" s="1"/>
  <c r="U33" i="1" s="1"/>
  <c r="AI33" i="1"/>
  <c r="AJ33" i="1"/>
  <c r="CX33" i="1" s="1"/>
  <c r="W33" i="1" s="1"/>
  <c r="CQ33" i="1"/>
  <c r="P33" i="1" s="1"/>
  <c r="CS33" i="1"/>
  <c r="R33" i="1" s="1"/>
  <c r="CU33" i="1"/>
  <c r="T33" i="1" s="1"/>
  <c r="CW33" i="1"/>
  <c r="V33" i="1" s="1"/>
  <c r="FR33" i="1"/>
  <c r="GL33" i="1"/>
  <c r="GO33" i="1"/>
  <c r="GP33" i="1"/>
  <c r="GV33" i="1"/>
  <c r="HC33" i="1"/>
  <c r="GX33" i="1" s="1"/>
  <c r="C34" i="1"/>
  <c r="D34" i="1"/>
  <c r="I34" i="1"/>
  <c r="AC34" i="1"/>
  <c r="AB34" i="1" s="1"/>
  <c r="AE34" i="1"/>
  <c r="AD34" i="1" s="1"/>
  <c r="CR34" i="1" s="1"/>
  <c r="Q34" i="1" s="1"/>
  <c r="AF34" i="1"/>
  <c r="AG34" i="1"/>
  <c r="CU34" i="1" s="1"/>
  <c r="T34" i="1" s="1"/>
  <c r="AH34" i="1"/>
  <c r="AI34" i="1"/>
  <c r="CW34" i="1" s="1"/>
  <c r="V34" i="1" s="1"/>
  <c r="AJ34" i="1"/>
  <c r="CT34" i="1"/>
  <c r="S34" i="1" s="1"/>
  <c r="CV34" i="1"/>
  <c r="U34" i="1" s="1"/>
  <c r="CX34" i="1"/>
  <c r="W34" i="1" s="1"/>
  <c r="FR34" i="1"/>
  <c r="GL34" i="1"/>
  <c r="GO34" i="1"/>
  <c r="GP34" i="1"/>
  <c r="GV34" i="1"/>
  <c r="GX34" i="1"/>
  <c r="HC34" i="1"/>
  <c r="I35" i="1"/>
  <c r="AC35" i="1"/>
  <c r="AD35" i="1"/>
  <c r="AB35" i="1" s="1"/>
  <c r="AE35" i="1"/>
  <c r="AF35" i="1"/>
  <c r="CT35" i="1" s="1"/>
  <c r="S35" i="1" s="1"/>
  <c r="AG35" i="1"/>
  <c r="AH35" i="1"/>
  <c r="CV35" i="1" s="1"/>
  <c r="U35" i="1" s="1"/>
  <c r="AI35" i="1"/>
  <c r="AJ35" i="1"/>
  <c r="CX35" i="1" s="1"/>
  <c r="W35" i="1" s="1"/>
  <c r="CQ35" i="1"/>
  <c r="P35" i="1" s="1"/>
  <c r="CS35" i="1"/>
  <c r="R35" i="1" s="1"/>
  <c r="CU35" i="1"/>
  <c r="T35" i="1" s="1"/>
  <c r="CW35" i="1"/>
  <c r="V35" i="1" s="1"/>
  <c r="FR35" i="1"/>
  <c r="GL35" i="1"/>
  <c r="GO35" i="1"/>
  <c r="GP35" i="1"/>
  <c r="GV35" i="1"/>
  <c r="HC35" i="1"/>
  <c r="GX35" i="1" s="1"/>
  <c r="I36" i="1"/>
  <c r="AC36" i="1"/>
  <c r="AB36" i="1" s="1"/>
  <c r="AE36" i="1"/>
  <c r="AD36" i="1" s="1"/>
  <c r="CR36" i="1" s="1"/>
  <c r="Q36" i="1" s="1"/>
  <c r="AF36" i="1"/>
  <c r="AG36" i="1"/>
  <c r="CU36" i="1" s="1"/>
  <c r="T36" i="1" s="1"/>
  <c r="AH36" i="1"/>
  <c r="AI36" i="1"/>
  <c r="CW36" i="1" s="1"/>
  <c r="V36" i="1" s="1"/>
  <c r="AJ36" i="1"/>
  <c r="CT36" i="1"/>
  <c r="S36" i="1" s="1"/>
  <c r="CV36" i="1"/>
  <c r="U36" i="1" s="1"/>
  <c r="CX36" i="1"/>
  <c r="W36" i="1" s="1"/>
  <c r="FR36" i="1"/>
  <c r="GL36" i="1"/>
  <c r="GO36" i="1"/>
  <c r="GP36" i="1"/>
  <c r="GV36" i="1"/>
  <c r="GX36" i="1"/>
  <c r="HC36" i="1"/>
  <c r="AC37" i="1"/>
  <c r="AE37" i="1"/>
  <c r="AD37" i="1" s="1"/>
  <c r="AF37" i="1"/>
  <c r="AG37" i="1"/>
  <c r="CU37" i="1" s="1"/>
  <c r="T37" i="1" s="1"/>
  <c r="AH37" i="1"/>
  <c r="AI37" i="1"/>
  <c r="CW37" i="1" s="1"/>
  <c r="V37" i="1" s="1"/>
  <c r="AJ37" i="1"/>
  <c r="CR37" i="1"/>
  <c r="Q37" i="1" s="1"/>
  <c r="CT37" i="1"/>
  <c r="S37" i="1" s="1"/>
  <c r="CV37" i="1"/>
  <c r="U37" i="1" s="1"/>
  <c r="CX37" i="1"/>
  <c r="W37" i="1" s="1"/>
  <c r="FR37" i="1"/>
  <c r="GL37" i="1"/>
  <c r="GO37" i="1"/>
  <c r="GP37" i="1"/>
  <c r="GV37" i="1"/>
  <c r="GX37" i="1"/>
  <c r="HC37" i="1"/>
  <c r="C38" i="1"/>
  <c r="D38" i="1"/>
  <c r="AC38" i="1"/>
  <c r="AB38" i="1" s="1"/>
  <c r="AE38" i="1"/>
  <c r="AD38" i="1" s="1"/>
  <c r="CR38" i="1" s="1"/>
  <c r="Q38" i="1" s="1"/>
  <c r="AF38" i="1"/>
  <c r="AG38" i="1"/>
  <c r="CU38" i="1" s="1"/>
  <c r="T38" i="1" s="1"/>
  <c r="AH38" i="1"/>
  <c r="AI38" i="1"/>
  <c r="CW38" i="1" s="1"/>
  <c r="V38" i="1" s="1"/>
  <c r="AJ38" i="1"/>
  <c r="CT38" i="1"/>
  <c r="S38" i="1" s="1"/>
  <c r="CV38" i="1"/>
  <c r="U38" i="1" s="1"/>
  <c r="CX38" i="1"/>
  <c r="W38" i="1" s="1"/>
  <c r="FR38" i="1"/>
  <c r="GL38" i="1"/>
  <c r="GO38" i="1"/>
  <c r="GP38" i="1"/>
  <c r="GV38" i="1"/>
  <c r="GX38" i="1"/>
  <c r="HC38" i="1"/>
  <c r="I39" i="1"/>
  <c r="AC39" i="1"/>
  <c r="AD39" i="1"/>
  <c r="CR39" i="1" s="1"/>
  <c r="Q39" i="1" s="1"/>
  <c r="AE39" i="1"/>
  <c r="AF39" i="1"/>
  <c r="CT39" i="1" s="1"/>
  <c r="S39" i="1" s="1"/>
  <c r="AG39" i="1"/>
  <c r="AH39" i="1"/>
  <c r="CV39" i="1" s="1"/>
  <c r="U39" i="1" s="1"/>
  <c r="AI39" i="1"/>
  <c r="AJ39" i="1"/>
  <c r="CX39" i="1" s="1"/>
  <c r="W39" i="1" s="1"/>
  <c r="CQ39" i="1"/>
  <c r="P39" i="1" s="1"/>
  <c r="CS39" i="1"/>
  <c r="R39" i="1" s="1"/>
  <c r="CU39" i="1"/>
  <c r="T39" i="1" s="1"/>
  <c r="CW39" i="1"/>
  <c r="V39" i="1" s="1"/>
  <c r="FR39" i="1"/>
  <c r="GL39" i="1"/>
  <c r="GO39" i="1"/>
  <c r="GP39" i="1"/>
  <c r="GV39" i="1"/>
  <c r="HC39" i="1"/>
  <c r="GX39" i="1" s="1"/>
  <c r="I40" i="1"/>
  <c r="AC40" i="1"/>
  <c r="AE40" i="1"/>
  <c r="AD40" i="1" s="1"/>
  <c r="CR40" i="1" s="1"/>
  <c r="Q40" i="1" s="1"/>
  <c r="AF40" i="1"/>
  <c r="AG40" i="1"/>
  <c r="CU40" i="1" s="1"/>
  <c r="T40" i="1" s="1"/>
  <c r="AH40" i="1"/>
  <c r="AI40" i="1"/>
  <c r="CW40" i="1" s="1"/>
  <c r="V40" i="1" s="1"/>
  <c r="AJ40" i="1"/>
  <c r="CT40" i="1"/>
  <c r="S40" i="1" s="1"/>
  <c r="CV40" i="1"/>
  <c r="U40" i="1" s="1"/>
  <c r="CX40" i="1"/>
  <c r="W40" i="1" s="1"/>
  <c r="FR40" i="1"/>
  <c r="GL40" i="1"/>
  <c r="GO40" i="1"/>
  <c r="GP40" i="1"/>
  <c r="GV40" i="1"/>
  <c r="GX40" i="1"/>
  <c r="HC40" i="1"/>
  <c r="C41" i="1"/>
  <c r="D41" i="1"/>
  <c r="I41" i="1"/>
  <c r="AC41" i="1"/>
  <c r="AD41" i="1"/>
  <c r="CR41" i="1" s="1"/>
  <c r="Q41" i="1" s="1"/>
  <c r="AE41" i="1"/>
  <c r="AF41" i="1"/>
  <c r="CT41" i="1" s="1"/>
  <c r="S41" i="1" s="1"/>
  <c r="AG41" i="1"/>
  <c r="AH41" i="1"/>
  <c r="CV41" i="1" s="1"/>
  <c r="U41" i="1" s="1"/>
  <c r="AI41" i="1"/>
  <c r="AJ41" i="1"/>
  <c r="CX41" i="1" s="1"/>
  <c r="W41" i="1" s="1"/>
  <c r="CQ41" i="1"/>
  <c r="P41" i="1" s="1"/>
  <c r="CS41" i="1"/>
  <c r="R41" i="1" s="1"/>
  <c r="CU41" i="1"/>
  <c r="T41" i="1" s="1"/>
  <c r="CW41" i="1"/>
  <c r="V41" i="1" s="1"/>
  <c r="FR41" i="1"/>
  <c r="GL41" i="1"/>
  <c r="GO41" i="1"/>
  <c r="GP41" i="1"/>
  <c r="GV41" i="1"/>
  <c r="HC41" i="1"/>
  <c r="GX41" i="1" s="1"/>
  <c r="AC42" i="1"/>
  <c r="AD42" i="1"/>
  <c r="CR42" i="1" s="1"/>
  <c r="Q42" i="1" s="1"/>
  <c r="AE42" i="1"/>
  <c r="AF42" i="1"/>
  <c r="CT42" i="1" s="1"/>
  <c r="S42" i="1" s="1"/>
  <c r="AG42" i="1"/>
  <c r="AH42" i="1"/>
  <c r="CV42" i="1" s="1"/>
  <c r="U42" i="1" s="1"/>
  <c r="AI42" i="1"/>
  <c r="AJ42" i="1"/>
  <c r="CX42" i="1" s="1"/>
  <c r="W42" i="1" s="1"/>
  <c r="CQ42" i="1"/>
  <c r="P42" i="1" s="1"/>
  <c r="CS42" i="1"/>
  <c r="R42" i="1" s="1"/>
  <c r="CU42" i="1"/>
  <c r="T42" i="1" s="1"/>
  <c r="CW42" i="1"/>
  <c r="V42" i="1" s="1"/>
  <c r="FR42" i="1"/>
  <c r="GL42" i="1"/>
  <c r="GO42" i="1"/>
  <c r="GP42" i="1"/>
  <c r="GV42" i="1"/>
  <c r="HC42" i="1"/>
  <c r="GX42" i="1" s="1"/>
  <c r="C43" i="1"/>
  <c r="D43" i="1"/>
  <c r="I43" i="1"/>
  <c r="AC43" i="1"/>
  <c r="AB43" i="1" s="1"/>
  <c r="AE43" i="1"/>
  <c r="AD43" i="1" s="1"/>
  <c r="CR43" i="1" s="1"/>
  <c r="Q43" i="1" s="1"/>
  <c r="AF43" i="1"/>
  <c r="AG43" i="1"/>
  <c r="CU43" i="1" s="1"/>
  <c r="T43" i="1" s="1"/>
  <c r="AH43" i="1"/>
  <c r="AI43" i="1"/>
  <c r="CW43" i="1" s="1"/>
  <c r="V43" i="1" s="1"/>
  <c r="AJ43" i="1"/>
  <c r="CT43" i="1"/>
  <c r="S43" i="1" s="1"/>
  <c r="CV43" i="1"/>
  <c r="U43" i="1" s="1"/>
  <c r="CX43" i="1"/>
  <c r="W43" i="1" s="1"/>
  <c r="FR43" i="1"/>
  <c r="GL43" i="1"/>
  <c r="GO43" i="1"/>
  <c r="GP43" i="1"/>
  <c r="GV43" i="1"/>
  <c r="GX43" i="1"/>
  <c r="HC43" i="1"/>
  <c r="C44" i="1"/>
  <c r="D44" i="1"/>
  <c r="I44" i="1"/>
  <c r="AC44" i="1"/>
  <c r="AD44" i="1"/>
  <c r="CR44" i="1" s="1"/>
  <c r="Q44" i="1" s="1"/>
  <c r="AE44" i="1"/>
  <c r="AF44" i="1"/>
  <c r="CT44" i="1" s="1"/>
  <c r="S44" i="1" s="1"/>
  <c r="AG44" i="1"/>
  <c r="AH44" i="1"/>
  <c r="CV44" i="1" s="1"/>
  <c r="U44" i="1" s="1"/>
  <c r="AI44" i="1"/>
  <c r="AJ44" i="1"/>
  <c r="CX44" i="1" s="1"/>
  <c r="W44" i="1" s="1"/>
  <c r="CQ44" i="1"/>
  <c r="P44" i="1" s="1"/>
  <c r="CP44" i="1" s="1"/>
  <c r="O44" i="1" s="1"/>
  <c r="CS44" i="1"/>
  <c r="R44" i="1" s="1"/>
  <c r="CU44" i="1"/>
  <c r="T44" i="1" s="1"/>
  <c r="CW44" i="1"/>
  <c r="V44" i="1" s="1"/>
  <c r="FR44" i="1"/>
  <c r="GL44" i="1"/>
  <c r="GO44" i="1"/>
  <c r="GP44" i="1"/>
  <c r="GV44" i="1"/>
  <c r="HC44" i="1"/>
  <c r="GX44" i="1" s="1"/>
  <c r="C45" i="1"/>
  <c r="D45" i="1"/>
  <c r="I45" i="1"/>
  <c r="AC45" i="1"/>
  <c r="AE45" i="1"/>
  <c r="AD45" i="1" s="1"/>
  <c r="CR45" i="1" s="1"/>
  <c r="Q45" i="1" s="1"/>
  <c r="AF45" i="1"/>
  <c r="AG45" i="1"/>
  <c r="CU45" i="1" s="1"/>
  <c r="T45" i="1" s="1"/>
  <c r="AH45" i="1"/>
  <c r="AI45" i="1"/>
  <c r="CW45" i="1" s="1"/>
  <c r="V45" i="1" s="1"/>
  <c r="AJ45" i="1"/>
  <c r="CT45" i="1"/>
  <c r="S45" i="1" s="1"/>
  <c r="CV45" i="1"/>
  <c r="U45" i="1" s="1"/>
  <c r="CX45" i="1"/>
  <c r="W45" i="1" s="1"/>
  <c r="FR45" i="1"/>
  <c r="GL45" i="1"/>
  <c r="GO45" i="1"/>
  <c r="GP45" i="1"/>
  <c r="GV45" i="1"/>
  <c r="GX45" i="1"/>
  <c r="HC45" i="1"/>
  <c r="I46" i="1"/>
  <c r="AC46" i="1"/>
  <c r="AD46" i="1"/>
  <c r="CR46" i="1" s="1"/>
  <c r="Q46" i="1" s="1"/>
  <c r="AE46" i="1"/>
  <c r="AF46" i="1"/>
  <c r="CT46" i="1" s="1"/>
  <c r="S46" i="1" s="1"/>
  <c r="AG46" i="1"/>
  <c r="AH46" i="1"/>
  <c r="CV46" i="1" s="1"/>
  <c r="U46" i="1" s="1"/>
  <c r="AI46" i="1"/>
  <c r="AJ46" i="1"/>
  <c r="CX46" i="1" s="1"/>
  <c r="W46" i="1" s="1"/>
  <c r="CQ46" i="1"/>
  <c r="P46" i="1" s="1"/>
  <c r="CS46" i="1"/>
  <c r="R46" i="1" s="1"/>
  <c r="CU46" i="1"/>
  <c r="T46" i="1" s="1"/>
  <c r="CW46" i="1"/>
  <c r="V46" i="1" s="1"/>
  <c r="FR46" i="1"/>
  <c r="GL46" i="1"/>
  <c r="GO46" i="1"/>
  <c r="GP46" i="1"/>
  <c r="GV46" i="1"/>
  <c r="HC46" i="1"/>
  <c r="GX46" i="1" s="1"/>
  <c r="AC47" i="1"/>
  <c r="AD47" i="1"/>
  <c r="CR47" i="1" s="1"/>
  <c r="Q47" i="1" s="1"/>
  <c r="AE47" i="1"/>
  <c r="AF47" i="1"/>
  <c r="CT47" i="1" s="1"/>
  <c r="S47" i="1" s="1"/>
  <c r="AG47" i="1"/>
  <c r="AH47" i="1"/>
  <c r="CV47" i="1" s="1"/>
  <c r="U47" i="1" s="1"/>
  <c r="AI47" i="1"/>
  <c r="AJ47" i="1"/>
  <c r="CX47" i="1" s="1"/>
  <c r="W47" i="1" s="1"/>
  <c r="CQ47" i="1"/>
  <c r="P47" i="1" s="1"/>
  <c r="CS47" i="1"/>
  <c r="R47" i="1" s="1"/>
  <c r="CU47" i="1"/>
  <c r="T47" i="1" s="1"/>
  <c r="CW47" i="1"/>
  <c r="V47" i="1" s="1"/>
  <c r="FR47" i="1"/>
  <c r="GL47" i="1"/>
  <c r="GN47" i="1"/>
  <c r="GO47" i="1"/>
  <c r="GV47" i="1"/>
  <c r="HC47" i="1"/>
  <c r="GX47" i="1" s="1"/>
  <c r="C48" i="1"/>
  <c r="D48" i="1"/>
  <c r="AC48" i="1"/>
  <c r="AD48" i="1"/>
  <c r="CR48" i="1" s="1"/>
  <c r="Q48" i="1" s="1"/>
  <c r="AE48" i="1"/>
  <c r="AF48" i="1"/>
  <c r="CT48" i="1" s="1"/>
  <c r="S48" i="1" s="1"/>
  <c r="AG48" i="1"/>
  <c r="AH48" i="1"/>
  <c r="CV48" i="1" s="1"/>
  <c r="U48" i="1" s="1"/>
  <c r="AI48" i="1"/>
  <c r="AJ48" i="1"/>
  <c r="CX48" i="1" s="1"/>
  <c r="W48" i="1" s="1"/>
  <c r="CQ48" i="1"/>
  <c r="P48" i="1" s="1"/>
  <c r="CS48" i="1"/>
  <c r="R48" i="1" s="1"/>
  <c r="CU48" i="1"/>
  <c r="T48" i="1" s="1"/>
  <c r="CW48" i="1"/>
  <c r="V48" i="1" s="1"/>
  <c r="FR48" i="1"/>
  <c r="GL48" i="1"/>
  <c r="GO48" i="1"/>
  <c r="GP48" i="1"/>
  <c r="GV48" i="1"/>
  <c r="HC48" i="1" s="1"/>
  <c r="GX48" i="1" s="1"/>
  <c r="I49" i="1"/>
  <c r="U49" i="1"/>
  <c r="AC49" i="1"/>
  <c r="AE49" i="1"/>
  <c r="AD49" i="1" s="1"/>
  <c r="CR49" i="1" s="1"/>
  <c r="Q49" i="1" s="1"/>
  <c r="AF49" i="1"/>
  <c r="AG49" i="1"/>
  <c r="AH49" i="1"/>
  <c r="AI49" i="1"/>
  <c r="AJ49" i="1"/>
  <c r="CS49" i="1"/>
  <c r="R49" i="1" s="1"/>
  <c r="CT49" i="1"/>
  <c r="S49" i="1" s="1"/>
  <c r="CU49" i="1"/>
  <c r="T49" i="1" s="1"/>
  <c r="CV49" i="1"/>
  <c r="CW49" i="1"/>
  <c r="V49" i="1" s="1"/>
  <c r="CX49" i="1"/>
  <c r="W49" i="1" s="1"/>
  <c r="FR49" i="1"/>
  <c r="GL49" i="1"/>
  <c r="GO49" i="1"/>
  <c r="GP49" i="1"/>
  <c r="GV49" i="1"/>
  <c r="HC49" i="1"/>
  <c r="GX49" i="1" s="1"/>
  <c r="I50" i="1"/>
  <c r="AC50" i="1"/>
  <c r="AB50" i="1" s="1"/>
  <c r="AE50" i="1"/>
  <c r="AD50" i="1" s="1"/>
  <c r="CR50" i="1" s="1"/>
  <c r="Q50" i="1" s="1"/>
  <c r="AF50" i="1"/>
  <c r="AG50" i="1"/>
  <c r="CU50" i="1" s="1"/>
  <c r="T50" i="1" s="1"/>
  <c r="AH50" i="1"/>
  <c r="AI50" i="1"/>
  <c r="CW50" i="1" s="1"/>
  <c r="V50" i="1" s="1"/>
  <c r="AJ50" i="1"/>
  <c r="CT50" i="1"/>
  <c r="S50" i="1" s="1"/>
  <c r="CV50" i="1"/>
  <c r="U50" i="1" s="1"/>
  <c r="CX50" i="1"/>
  <c r="W50" i="1" s="1"/>
  <c r="FR50" i="1"/>
  <c r="GL50" i="1"/>
  <c r="GO50" i="1"/>
  <c r="GP50" i="1"/>
  <c r="GV50" i="1"/>
  <c r="GX50" i="1"/>
  <c r="HC50" i="1"/>
  <c r="C51" i="1"/>
  <c r="D51" i="1"/>
  <c r="I51" i="1"/>
  <c r="I52" i="1" s="1"/>
  <c r="GX52" i="1" s="1"/>
  <c r="AC51" i="1"/>
  <c r="AD51" i="1"/>
  <c r="AB51" i="1" s="1"/>
  <c r="AE51" i="1"/>
  <c r="AF51" i="1"/>
  <c r="CT51" i="1" s="1"/>
  <c r="S51" i="1" s="1"/>
  <c r="AG51" i="1"/>
  <c r="AH51" i="1"/>
  <c r="CV51" i="1" s="1"/>
  <c r="U51" i="1" s="1"/>
  <c r="AI51" i="1"/>
  <c r="AJ51" i="1"/>
  <c r="CX51" i="1" s="1"/>
  <c r="W51" i="1" s="1"/>
  <c r="CQ51" i="1"/>
  <c r="P51" i="1" s="1"/>
  <c r="CS51" i="1"/>
  <c r="R51" i="1" s="1"/>
  <c r="CU51" i="1"/>
  <c r="T51" i="1" s="1"/>
  <c r="CW51" i="1"/>
  <c r="V51" i="1" s="1"/>
  <c r="FR51" i="1"/>
  <c r="GL51" i="1"/>
  <c r="GO51" i="1"/>
  <c r="GP51" i="1"/>
  <c r="GV51" i="1"/>
  <c r="HC51" i="1"/>
  <c r="GX51" i="1" s="1"/>
  <c r="AC52" i="1"/>
  <c r="AE52" i="1"/>
  <c r="AD52" i="1" s="1"/>
  <c r="CR52" i="1" s="1"/>
  <c r="Q52" i="1" s="1"/>
  <c r="AF52" i="1"/>
  <c r="AG52" i="1"/>
  <c r="CU52" i="1" s="1"/>
  <c r="T52" i="1" s="1"/>
  <c r="AH52" i="1"/>
  <c r="AI52" i="1"/>
  <c r="CW52" i="1" s="1"/>
  <c r="V52" i="1" s="1"/>
  <c r="AJ52" i="1"/>
  <c r="CT52" i="1"/>
  <c r="S52" i="1" s="1"/>
  <c r="CV52" i="1"/>
  <c r="U52" i="1" s="1"/>
  <c r="CX52" i="1"/>
  <c r="W52" i="1" s="1"/>
  <c r="FR52" i="1"/>
  <c r="GL52" i="1"/>
  <c r="GO52" i="1"/>
  <c r="GP52" i="1"/>
  <c r="GV52" i="1"/>
  <c r="HC52" i="1"/>
  <c r="I53" i="1"/>
  <c r="AC53" i="1"/>
  <c r="AD53" i="1"/>
  <c r="AB53" i="1" s="1"/>
  <c r="AE53" i="1"/>
  <c r="AF53" i="1"/>
  <c r="CT53" i="1" s="1"/>
  <c r="S53" i="1" s="1"/>
  <c r="AG53" i="1"/>
  <c r="AH53" i="1"/>
  <c r="CV53" i="1" s="1"/>
  <c r="U53" i="1" s="1"/>
  <c r="AI53" i="1"/>
  <c r="AJ53" i="1"/>
  <c r="CX53" i="1" s="1"/>
  <c r="W53" i="1" s="1"/>
  <c r="CQ53" i="1"/>
  <c r="P53" i="1" s="1"/>
  <c r="CS53" i="1"/>
  <c r="R53" i="1" s="1"/>
  <c r="CU53" i="1"/>
  <c r="T53" i="1" s="1"/>
  <c r="CW53" i="1"/>
  <c r="V53" i="1" s="1"/>
  <c r="FR53" i="1"/>
  <c r="GL53" i="1"/>
  <c r="GO53" i="1"/>
  <c r="GP53" i="1"/>
  <c r="GV53" i="1"/>
  <c r="HC53" i="1"/>
  <c r="GX53" i="1" s="1"/>
  <c r="C54" i="1"/>
  <c r="D54" i="1"/>
  <c r="I54" i="1"/>
  <c r="AC54" i="1"/>
  <c r="AE54" i="1"/>
  <c r="AD54" i="1" s="1"/>
  <c r="CR54" i="1" s="1"/>
  <c r="Q54" i="1" s="1"/>
  <c r="AF54" i="1"/>
  <c r="AG54" i="1"/>
  <c r="CU54" i="1" s="1"/>
  <c r="T54" i="1" s="1"/>
  <c r="AH54" i="1"/>
  <c r="AI54" i="1"/>
  <c r="CW54" i="1" s="1"/>
  <c r="V54" i="1" s="1"/>
  <c r="AJ54" i="1"/>
  <c r="CT54" i="1"/>
  <c r="S54" i="1" s="1"/>
  <c r="CV54" i="1"/>
  <c r="U54" i="1" s="1"/>
  <c r="CX54" i="1"/>
  <c r="W54" i="1" s="1"/>
  <c r="FR54" i="1"/>
  <c r="GL54" i="1"/>
  <c r="GO54" i="1"/>
  <c r="GP54" i="1"/>
  <c r="GV54" i="1"/>
  <c r="GX54" i="1"/>
  <c r="HC54" i="1"/>
  <c r="I55" i="1"/>
  <c r="AC55" i="1"/>
  <c r="AD55" i="1"/>
  <c r="AB55" i="1" s="1"/>
  <c r="AE55" i="1"/>
  <c r="AF55" i="1"/>
  <c r="CT55" i="1" s="1"/>
  <c r="S55" i="1" s="1"/>
  <c r="AG55" i="1"/>
  <c r="AH55" i="1"/>
  <c r="CV55" i="1" s="1"/>
  <c r="U55" i="1" s="1"/>
  <c r="AI55" i="1"/>
  <c r="AJ55" i="1"/>
  <c r="CX55" i="1" s="1"/>
  <c r="W55" i="1" s="1"/>
  <c r="CQ55" i="1"/>
  <c r="P55" i="1" s="1"/>
  <c r="CS55" i="1"/>
  <c r="R55" i="1" s="1"/>
  <c r="CU55" i="1"/>
  <c r="T55" i="1" s="1"/>
  <c r="CW55" i="1"/>
  <c r="V55" i="1" s="1"/>
  <c r="FR55" i="1"/>
  <c r="GL55" i="1"/>
  <c r="GO55" i="1"/>
  <c r="GP55" i="1"/>
  <c r="GV55" i="1"/>
  <c r="HC55" i="1"/>
  <c r="GX55" i="1" s="1"/>
  <c r="I56" i="1"/>
  <c r="AC56" i="1"/>
  <c r="AB56" i="1" s="1"/>
  <c r="AE56" i="1"/>
  <c r="AD56" i="1" s="1"/>
  <c r="CR56" i="1" s="1"/>
  <c r="Q56" i="1" s="1"/>
  <c r="AF56" i="1"/>
  <c r="AG56" i="1"/>
  <c r="CU56" i="1" s="1"/>
  <c r="T56" i="1" s="1"/>
  <c r="AH56" i="1"/>
  <c r="AI56" i="1"/>
  <c r="CW56" i="1" s="1"/>
  <c r="V56" i="1" s="1"/>
  <c r="AJ56" i="1"/>
  <c r="CT56" i="1"/>
  <c r="S56" i="1" s="1"/>
  <c r="CV56" i="1"/>
  <c r="U56" i="1" s="1"/>
  <c r="CX56" i="1"/>
  <c r="W56" i="1" s="1"/>
  <c r="FR56" i="1"/>
  <c r="GL56" i="1"/>
  <c r="GO56" i="1"/>
  <c r="GP56" i="1"/>
  <c r="GV56" i="1"/>
  <c r="GX56" i="1"/>
  <c r="HC56" i="1"/>
  <c r="C57" i="1"/>
  <c r="D57" i="1"/>
  <c r="I57" i="1"/>
  <c r="AC57" i="1"/>
  <c r="AD57" i="1"/>
  <c r="AB57" i="1" s="1"/>
  <c r="AE57" i="1"/>
  <c r="AF57" i="1"/>
  <c r="CT57" i="1" s="1"/>
  <c r="S57" i="1" s="1"/>
  <c r="AG57" i="1"/>
  <c r="AH57" i="1"/>
  <c r="CV57" i="1" s="1"/>
  <c r="U57" i="1" s="1"/>
  <c r="AI57" i="1"/>
  <c r="AJ57" i="1"/>
  <c r="CX57" i="1" s="1"/>
  <c r="W57" i="1" s="1"/>
  <c r="CQ57" i="1"/>
  <c r="P57" i="1" s="1"/>
  <c r="CS57" i="1"/>
  <c r="R57" i="1" s="1"/>
  <c r="CU57" i="1"/>
  <c r="T57" i="1" s="1"/>
  <c r="CW57" i="1"/>
  <c r="V57" i="1" s="1"/>
  <c r="FR57" i="1"/>
  <c r="GL57" i="1"/>
  <c r="GO57" i="1"/>
  <c r="GP57" i="1"/>
  <c r="GV57" i="1"/>
  <c r="HC57" i="1"/>
  <c r="GX57" i="1" s="1"/>
  <c r="C58" i="1"/>
  <c r="D58" i="1"/>
  <c r="I58" i="1"/>
  <c r="AC58" i="1"/>
  <c r="AE58" i="1"/>
  <c r="AD58" i="1" s="1"/>
  <c r="CR58" i="1" s="1"/>
  <c r="Q58" i="1" s="1"/>
  <c r="AF58" i="1"/>
  <c r="AG58" i="1"/>
  <c r="CU58" i="1" s="1"/>
  <c r="T58" i="1" s="1"/>
  <c r="AH58" i="1"/>
  <c r="AI58" i="1"/>
  <c r="CW58" i="1" s="1"/>
  <c r="V58" i="1" s="1"/>
  <c r="AJ58" i="1"/>
  <c r="CT58" i="1"/>
  <c r="S58" i="1" s="1"/>
  <c r="CV58" i="1"/>
  <c r="U58" i="1" s="1"/>
  <c r="CX58" i="1"/>
  <c r="W58" i="1" s="1"/>
  <c r="FR58" i="1"/>
  <c r="GL58" i="1"/>
  <c r="GO58" i="1"/>
  <c r="GP58" i="1"/>
  <c r="GV58" i="1"/>
  <c r="GX58" i="1"/>
  <c r="HC58" i="1"/>
  <c r="C59" i="1"/>
  <c r="D59" i="1"/>
  <c r="I59" i="1"/>
  <c r="I60" i="1" s="1"/>
  <c r="GX60" i="1" s="1"/>
  <c r="AC59" i="1"/>
  <c r="AD59" i="1"/>
  <c r="AB59" i="1" s="1"/>
  <c r="AE59" i="1"/>
  <c r="AF59" i="1"/>
  <c r="CT59" i="1" s="1"/>
  <c r="S59" i="1" s="1"/>
  <c r="AG59" i="1"/>
  <c r="AH59" i="1"/>
  <c r="CV59" i="1" s="1"/>
  <c r="U59" i="1" s="1"/>
  <c r="AI59" i="1"/>
  <c r="AJ59" i="1"/>
  <c r="CX59" i="1" s="1"/>
  <c r="W59" i="1" s="1"/>
  <c r="CQ59" i="1"/>
  <c r="P59" i="1" s="1"/>
  <c r="CS59" i="1"/>
  <c r="R59" i="1" s="1"/>
  <c r="CU59" i="1"/>
  <c r="T59" i="1" s="1"/>
  <c r="CW59" i="1"/>
  <c r="V59" i="1" s="1"/>
  <c r="FR59" i="1"/>
  <c r="GL59" i="1"/>
  <c r="GO59" i="1"/>
  <c r="GP59" i="1"/>
  <c r="GV59" i="1"/>
  <c r="HC59" i="1"/>
  <c r="GX59" i="1" s="1"/>
  <c r="AC60" i="1"/>
  <c r="AE60" i="1"/>
  <c r="AD60" i="1" s="1"/>
  <c r="CR60" i="1" s="1"/>
  <c r="Q60" i="1" s="1"/>
  <c r="AF60" i="1"/>
  <c r="AG60" i="1"/>
  <c r="CU60" i="1" s="1"/>
  <c r="T60" i="1" s="1"/>
  <c r="AH60" i="1"/>
  <c r="AI60" i="1"/>
  <c r="CW60" i="1" s="1"/>
  <c r="V60" i="1" s="1"/>
  <c r="AJ60" i="1"/>
  <c r="CT60" i="1"/>
  <c r="S60" i="1" s="1"/>
  <c r="CV60" i="1"/>
  <c r="CX60" i="1"/>
  <c r="W60" i="1" s="1"/>
  <c r="FR60" i="1"/>
  <c r="GL60" i="1"/>
  <c r="GO60" i="1"/>
  <c r="GP60" i="1"/>
  <c r="GV60" i="1"/>
  <c r="HC60" i="1"/>
  <c r="C61" i="1"/>
  <c r="D61" i="1"/>
  <c r="I61" i="1"/>
  <c r="I62" i="1" s="1"/>
  <c r="GX62" i="1" s="1"/>
  <c r="AC61" i="1"/>
  <c r="AD61" i="1"/>
  <c r="AB61" i="1" s="1"/>
  <c r="AE61" i="1"/>
  <c r="AF61" i="1"/>
  <c r="CT61" i="1" s="1"/>
  <c r="S61" i="1" s="1"/>
  <c r="AG61" i="1"/>
  <c r="AH61" i="1"/>
  <c r="CV61" i="1" s="1"/>
  <c r="U61" i="1" s="1"/>
  <c r="AI61" i="1"/>
  <c r="AJ61" i="1"/>
  <c r="CX61" i="1" s="1"/>
  <c r="W61" i="1" s="1"/>
  <c r="CQ61" i="1"/>
  <c r="P61" i="1" s="1"/>
  <c r="CS61" i="1"/>
  <c r="R61" i="1" s="1"/>
  <c r="CU61" i="1"/>
  <c r="T61" i="1" s="1"/>
  <c r="CW61" i="1"/>
  <c r="V61" i="1" s="1"/>
  <c r="FR61" i="1"/>
  <c r="GL61" i="1"/>
  <c r="GO61" i="1"/>
  <c r="GP61" i="1"/>
  <c r="GV61" i="1"/>
  <c r="HC61" i="1"/>
  <c r="GX61" i="1" s="1"/>
  <c r="AC62" i="1"/>
  <c r="AB62" i="1" s="1"/>
  <c r="AE62" i="1"/>
  <c r="AD62" i="1" s="1"/>
  <c r="CR62" i="1" s="1"/>
  <c r="Q62" i="1" s="1"/>
  <c r="AF62" i="1"/>
  <c r="AG62" i="1"/>
  <c r="CU62" i="1" s="1"/>
  <c r="T62" i="1" s="1"/>
  <c r="AH62" i="1"/>
  <c r="AI62" i="1"/>
  <c r="CW62" i="1" s="1"/>
  <c r="V62" i="1" s="1"/>
  <c r="AJ62" i="1"/>
  <c r="CT62" i="1"/>
  <c r="S62" i="1" s="1"/>
  <c r="CV62" i="1"/>
  <c r="U62" i="1" s="1"/>
  <c r="CX62" i="1"/>
  <c r="W62" i="1" s="1"/>
  <c r="FR62" i="1"/>
  <c r="GL62" i="1"/>
  <c r="GO62" i="1"/>
  <c r="GP62" i="1"/>
  <c r="GV62" i="1"/>
  <c r="HC62" i="1"/>
  <c r="I63" i="1"/>
  <c r="AC63" i="1"/>
  <c r="AD63" i="1"/>
  <c r="AB63" i="1" s="1"/>
  <c r="AE63" i="1"/>
  <c r="AF63" i="1"/>
  <c r="CT63" i="1" s="1"/>
  <c r="S63" i="1" s="1"/>
  <c r="AG63" i="1"/>
  <c r="AH63" i="1"/>
  <c r="CV63" i="1" s="1"/>
  <c r="U63" i="1" s="1"/>
  <c r="AI63" i="1"/>
  <c r="AJ63" i="1"/>
  <c r="CX63" i="1" s="1"/>
  <c r="W63" i="1" s="1"/>
  <c r="CQ63" i="1"/>
  <c r="P63" i="1" s="1"/>
  <c r="CS63" i="1"/>
  <c r="R63" i="1" s="1"/>
  <c r="CU63" i="1"/>
  <c r="T63" i="1" s="1"/>
  <c r="CW63" i="1"/>
  <c r="V63" i="1" s="1"/>
  <c r="FR63" i="1"/>
  <c r="GL63" i="1"/>
  <c r="GO63" i="1"/>
  <c r="GP63" i="1"/>
  <c r="GV63" i="1"/>
  <c r="HC63" i="1"/>
  <c r="GX63" i="1" s="1"/>
  <c r="C64" i="1"/>
  <c r="D64" i="1"/>
  <c r="I64" i="1"/>
  <c r="AC64" i="1"/>
  <c r="AB64" i="1" s="1"/>
  <c r="AE64" i="1"/>
  <c r="AD64" i="1" s="1"/>
  <c r="CR64" i="1" s="1"/>
  <c r="Q64" i="1" s="1"/>
  <c r="AF64" i="1"/>
  <c r="AG64" i="1"/>
  <c r="CU64" i="1" s="1"/>
  <c r="T64" i="1" s="1"/>
  <c r="AH64" i="1"/>
  <c r="AI64" i="1"/>
  <c r="CW64" i="1" s="1"/>
  <c r="V64" i="1" s="1"/>
  <c r="AJ64" i="1"/>
  <c r="CT64" i="1"/>
  <c r="S64" i="1" s="1"/>
  <c r="CV64" i="1"/>
  <c r="U64" i="1" s="1"/>
  <c r="CX64" i="1"/>
  <c r="W64" i="1" s="1"/>
  <c r="FR64" i="1"/>
  <c r="GL64" i="1"/>
  <c r="GO64" i="1"/>
  <c r="GP64" i="1"/>
  <c r="GV64" i="1"/>
  <c r="GX64" i="1"/>
  <c r="HC64" i="1"/>
  <c r="I65" i="1"/>
  <c r="AC65" i="1"/>
  <c r="AD65" i="1"/>
  <c r="AB65" i="1" s="1"/>
  <c r="AE65" i="1"/>
  <c r="AF65" i="1"/>
  <c r="CT65" i="1" s="1"/>
  <c r="S65" i="1" s="1"/>
  <c r="AG65" i="1"/>
  <c r="AH65" i="1"/>
  <c r="CV65" i="1" s="1"/>
  <c r="U65" i="1" s="1"/>
  <c r="AI65" i="1"/>
  <c r="AJ65" i="1"/>
  <c r="CX65" i="1" s="1"/>
  <c r="W65" i="1" s="1"/>
  <c r="CQ65" i="1"/>
  <c r="P65" i="1" s="1"/>
  <c r="CS65" i="1"/>
  <c r="R65" i="1" s="1"/>
  <c r="CU65" i="1"/>
  <c r="T65" i="1" s="1"/>
  <c r="CW65" i="1"/>
  <c r="V65" i="1" s="1"/>
  <c r="FR65" i="1"/>
  <c r="GL65" i="1"/>
  <c r="GO65" i="1"/>
  <c r="GP65" i="1"/>
  <c r="GV65" i="1"/>
  <c r="HC65" i="1"/>
  <c r="GX65" i="1" s="1"/>
  <c r="AC66" i="1"/>
  <c r="AD66" i="1"/>
  <c r="AB66" i="1" s="1"/>
  <c r="AE66" i="1"/>
  <c r="AF66" i="1"/>
  <c r="CT66" i="1" s="1"/>
  <c r="S66" i="1" s="1"/>
  <c r="AG66" i="1"/>
  <c r="AH66" i="1"/>
  <c r="CV66" i="1" s="1"/>
  <c r="U66" i="1" s="1"/>
  <c r="AI66" i="1"/>
  <c r="AJ66" i="1"/>
  <c r="CX66" i="1" s="1"/>
  <c r="W66" i="1" s="1"/>
  <c r="CQ66" i="1"/>
  <c r="P66" i="1" s="1"/>
  <c r="CS66" i="1"/>
  <c r="R66" i="1" s="1"/>
  <c r="CU66" i="1"/>
  <c r="T66" i="1" s="1"/>
  <c r="CW66" i="1"/>
  <c r="V66" i="1" s="1"/>
  <c r="FR66" i="1"/>
  <c r="GL66" i="1"/>
  <c r="GN66" i="1"/>
  <c r="GO66" i="1"/>
  <c r="GV66" i="1"/>
  <c r="HC66" i="1"/>
  <c r="GX66" i="1" s="1"/>
  <c r="C67" i="1"/>
  <c r="D67" i="1"/>
  <c r="I67" i="1"/>
  <c r="AC67" i="1"/>
  <c r="AE67" i="1"/>
  <c r="AD67" i="1" s="1"/>
  <c r="CR67" i="1" s="1"/>
  <c r="Q67" i="1" s="1"/>
  <c r="AF67" i="1"/>
  <c r="AG67" i="1"/>
  <c r="CU67" i="1" s="1"/>
  <c r="T67" i="1" s="1"/>
  <c r="AH67" i="1"/>
  <c r="AI67" i="1"/>
  <c r="CW67" i="1" s="1"/>
  <c r="V67" i="1" s="1"/>
  <c r="AJ67" i="1"/>
  <c r="CT67" i="1"/>
  <c r="S67" i="1" s="1"/>
  <c r="CV67" i="1"/>
  <c r="U67" i="1" s="1"/>
  <c r="CX67" i="1"/>
  <c r="W67" i="1" s="1"/>
  <c r="FR67" i="1"/>
  <c r="GL67" i="1"/>
  <c r="GO67" i="1"/>
  <c r="GP67" i="1"/>
  <c r="GV67" i="1"/>
  <c r="GX67" i="1"/>
  <c r="HC67" i="1"/>
  <c r="I68" i="1"/>
  <c r="AC68" i="1"/>
  <c r="AD68" i="1"/>
  <c r="AB68" i="1" s="1"/>
  <c r="AE68" i="1"/>
  <c r="AF68" i="1"/>
  <c r="CT68" i="1" s="1"/>
  <c r="S68" i="1" s="1"/>
  <c r="AG68" i="1"/>
  <c r="AH68" i="1"/>
  <c r="CV68" i="1" s="1"/>
  <c r="U68" i="1" s="1"/>
  <c r="AI68" i="1"/>
  <c r="AJ68" i="1"/>
  <c r="CX68" i="1" s="1"/>
  <c r="W68" i="1" s="1"/>
  <c r="CQ68" i="1"/>
  <c r="P68" i="1" s="1"/>
  <c r="CS68" i="1"/>
  <c r="R68" i="1" s="1"/>
  <c r="CU68" i="1"/>
  <c r="T68" i="1" s="1"/>
  <c r="CW68" i="1"/>
  <c r="V68" i="1" s="1"/>
  <c r="FR68" i="1"/>
  <c r="GL68" i="1"/>
  <c r="GO68" i="1"/>
  <c r="GP68" i="1"/>
  <c r="GV68" i="1"/>
  <c r="HC68" i="1"/>
  <c r="GX68" i="1" s="1"/>
  <c r="C69" i="1"/>
  <c r="D69" i="1"/>
  <c r="I69" i="1"/>
  <c r="AC69" i="1"/>
  <c r="AB69" i="1" s="1"/>
  <c r="AE69" i="1"/>
  <c r="AD69" i="1" s="1"/>
  <c r="CR69" i="1" s="1"/>
  <c r="Q69" i="1" s="1"/>
  <c r="AF69" i="1"/>
  <c r="AG69" i="1"/>
  <c r="CU69" i="1" s="1"/>
  <c r="T69" i="1" s="1"/>
  <c r="AH69" i="1"/>
  <c r="AI69" i="1"/>
  <c r="CW69" i="1" s="1"/>
  <c r="V69" i="1" s="1"/>
  <c r="AJ69" i="1"/>
  <c r="CT69" i="1"/>
  <c r="S69" i="1" s="1"/>
  <c r="CV69" i="1"/>
  <c r="U69" i="1" s="1"/>
  <c r="CX69" i="1"/>
  <c r="W69" i="1" s="1"/>
  <c r="FR69" i="1"/>
  <c r="GL69" i="1"/>
  <c r="GO69" i="1"/>
  <c r="GP69" i="1"/>
  <c r="GV69" i="1"/>
  <c r="GX69" i="1"/>
  <c r="HC69" i="1"/>
  <c r="I70" i="1"/>
  <c r="AC70" i="1"/>
  <c r="AD70" i="1"/>
  <c r="AB70" i="1" s="1"/>
  <c r="AE70" i="1"/>
  <c r="AF70" i="1"/>
  <c r="CT70" i="1" s="1"/>
  <c r="S70" i="1" s="1"/>
  <c r="AG70" i="1"/>
  <c r="AH70" i="1"/>
  <c r="CV70" i="1" s="1"/>
  <c r="U70" i="1" s="1"/>
  <c r="AI70" i="1"/>
  <c r="AJ70" i="1"/>
  <c r="CX70" i="1" s="1"/>
  <c r="W70" i="1" s="1"/>
  <c r="CQ70" i="1"/>
  <c r="P70" i="1" s="1"/>
  <c r="CS70" i="1"/>
  <c r="R70" i="1" s="1"/>
  <c r="CU70" i="1"/>
  <c r="T70" i="1" s="1"/>
  <c r="CW70" i="1"/>
  <c r="V70" i="1" s="1"/>
  <c r="FR70" i="1"/>
  <c r="GL70" i="1"/>
  <c r="GO70" i="1"/>
  <c r="GP70" i="1"/>
  <c r="GV70" i="1"/>
  <c r="HC70" i="1"/>
  <c r="GX70" i="1" s="1"/>
  <c r="AC71" i="1"/>
  <c r="AD71" i="1"/>
  <c r="AB71" i="1" s="1"/>
  <c r="AE71" i="1"/>
  <c r="AF71" i="1"/>
  <c r="CT71" i="1" s="1"/>
  <c r="S71" i="1" s="1"/>
  <c r="AG71" i="1"/>
  <c r="AH71" i="1"/>
  <c r="CV71" i="1" s="1"/>
  <c r="U71" i="1" s="1"/>
  <c r="AI71" i="1"/>
  <c r="AJ71" i="1"/>
  <c r="CX71" i="1" s="1"/>
  <c r="W71" i="1" s="1"/>
  <c r="CQ71" i="1"/>
  <c r="P71" i="1" s="1"/>
  <c r="CS71" i="1"/>
  <c r="R71" i="1" s="1"/>
  <c r="CU71" i="1"/>
  <c r="T71" i="1" s="1"/>
  <c r="CW71" i="1"/>
  <c r="V71" i="1" s="1"/>
  <c r="FR71" i="1"/>
  <c r="GL71" i="1"/>
  <c r="GN71" i="1"/>
  <c r="GO71" i="1"/>
  <c r="GV71" i="1"/>
  <c r="HC71" i="1"/>
  <c r="GX71" i="1" s="1"/>
  <c r="C72" i="1"/>
  <c r="D72" i="1"/>
  <c r="I72" i="1"/>
  <c r="AC72" i="1"/>
  <c r="AD72" i="1"/>
  <c r="CR72" i="1" s="1"/>
  <c r="Q72" i="1" s="1"/>
  <c r="AE72" i="1"/>
  <c r="AF72" i="1"/>
  <c r="CT72" i="1" s="1"/>
  <c r="S72" i="1" s="1"/>
  <c r="AG72" i="1"/>
  <c r="AH72" i="1"/>
  <c r="CV72" i="1" s="1"/>
  <c r="U72" i="1" s="1"/>
  <c r="AI72" i="1"/>
  <c r="AJ72" i="1"/>
  <c r="CX72" i="1" s="1"/>
  <c r="W72" i="1" s="1"/>
  <c r="CQ72" i="1"/>
  <c r="P72" i="1" s="1"/>
  <c r="CS72" i="1"/>
  <c r="R72" i="1" s="1"/>
  <c r="CU72" i="1"/>
  <c r="T72" i="1" s="1"/>
  <c r="CW72" i="1"/>
  <c r="V72" i="1" s="1"/>
  <c r="FR72" i="1"/>
  <c r="GL72" i="1"/>
  <c r="GO72" i="1"/>
  <c r="GP72" i="1"/>
  <c r="GV72" i="1"/>
  <c r="HC72" i="1"/>
  <c r="GX72" i="1" s="1"/>
  <c r="C73" i="1"/>
  <c r="D73" i="1"/>
  <c r="I73" i="1"/>
  <c r="AC73" i="1"/>
  <c r="AB73" i="1" s="1"/>
  <c r="AE73" i="1"/>
  <c r="AD73" i="1" s="1"/>
  <c r="CR73" i="1" s="1"/>
  <c r="Q73" i="1" s="1"/>
  <c r="AF73" i="1"/>
  <c r="AG73" i="1"/>
  <c r="CU73" i="1" s="1"/>
  <c r="T73" i="1" s="1"/>
  <c r="AH73" i="1"/>
  <c r="AI73" i="1"/>
  <c r="CW73" i="1" s="1"/>
  <c r="V73" i="1" s="1"/>
  <c r="AJ73" i="1"/>
  <c r="CT73" i="1"/>
  <c r="S73" i="1" s="1"/>
  <c r="CV73" i="1"/>
  <c r="U73" i="1" s="1"/>
  <c r="CX73" i="1"/>
  <c r="W73" i="1" s="1"/>
  <c r="FR73" i="1"/>
  <c r="GL73" i="1"/>
  <c r="GO73" i="1"/>
  <c r="GP73" i="1"/>
  <c r="GV73" i="1"/>
  <c r="GX73" i="1"/>
  <c r="HC73" i="1"/>
  <c r="I74" i="1"/>
  <c r="AC74" i="1"/>
  <c r="AD74" i="1"/>
  <c r="CR74" i="1" s="1"/>
  <c r="Q74" i="1" s="1"/>
  <c r="AE74" i="1"/>
  <c r="AF74" i="1"/>
  <c r="CT74" i="1" s="1"/>
  <c r="S74" i="1" s="1"/>
  <c r="AG74" i="1"/>
  <c r="AH74" i="1"/>
  <c r="CV74" i="1" s="1"/>
  <c r="U74" i="1" s="1"/>
  <c r="AI74" i="1"/>
  <c r="AJ74" i="1"/>
  <c r="CX74" i="1" s="1"/>
  <c r="W74" i="1" s="1"/>
  <c r="CQ74" i="1"/>
  <c r="P74" i="1" s="1"/>
  <c r="CP74" i="1" s="1"/>
  <c r="O74" i="1" s="1"/>
  <c r="CS74" i="1"/>
  <c r="R74" i="1" s="1"/>
  <c r="CU74" i="1"/>
  <c r="T74" i="1" s="1"/>
  <c r="CW74" i="1"/>
  <c r="V74" i="1" s="1"/>
  <c r="CY74" i="1"/>
  <c r="X74" i="1" s="1"/>
  <c r="FR74" i="1"/>
  <c r="GL74" i="1"/>
  <c r="GO74" i="1"/>
  <c r="GP74" i="1"/>
  <c r="GV74" i="1"/>
  <c r="HC74" i="1" s="1"/>
  <c r="GX74" i="1" s="1"/>
  <c r="C75" i="1"/>
  <c r="D75" i="1"/>
  <c r="I75" i="1"/>
  <c r="U75" i="1"/>
  <c r="AC75" i="1"/>
  <c r="AE75" i="1"/>
  <c r="AF75" i="1"/>
  <c r="AG75" i="1"/>
  <c r="CU75" i="1" s="1"/>
  <c r="T75" i="1" s="1"/>
  <c r="AH75" i="1"/>
  <c r="AI75" i="1"/>
  <c r="CW75" i="1" s="1"/>
  <c r="V75" i="1" s="1"/>
  <c r="AJ75" i="1"/>
  <c r="CT75" i="1"/>
  <c r="S75" i="1" s="1"/>
  <c r="CV75" i="1"/>
  <c r="CX75" i="1"/>
  <c r="W75" i="1" s="1"/>
  <c r="FR75" i="1"/>
  <c r="GL75" i="1"/>
  <c r="GO75" i="1"/>
  <c r="GP75" i="1"/>
  <c r="GV75" i="1"/>
  <c r="HC75" i="1"/>
  <c r="GX75" i="1" s="1"/>
  <c r="I76" i="1"/>
  <c r="AC76" i="1"/>
  <c r="AB76" i="1" s="1"/>
  <c r="AE76" i="1"/>
  <c r="AD76" i="1" s="1"/>
  <c r="CR76" i="1" s="1"/>
  <c r="Q76" i="1" s="1"/>
  <c r="AF76" i="1"/>
  <c r="AG76" i="1"/>
  <c r="CU76" i="1" s="1"/>
  <c r="T76" i="1" s="1"/>
  <c r="AH76" i="1"/>
  <c r="AI76" i="1"/>
  <c r="CW76" i="1" s="1"/>
  <c r="V76" i="1" s="1"/>
  <c r="AJ76" i="1"/>
  <c r="CT76" i="1"/>
  <c r="S76" i="1" s="1"/>
  <c r="CV76" i="1"/>
  <c r="U76" i="1" s="1"/>
  <c r="CX76" i="1"/>
  <c r="W76" i="1" s="1"/>
  <c r="FR76" i="1"/>
  <c r="GL76" i="1"/>
  <c r="GO76" i="1"/>
  <c r="GP76" i="1"/>
  <c r="GV76" i="1"/>
  <c r="GX76" i="1"/>
  <c r="HC76" i="1"/>
  <c r="C77" i="1"/>
  <c r="D77" i="1"/>
  <c r="I77" i="1"/>
  <c r="AC77" i="1"/>
  <c r="AD77" i="1"/>
  <c r="CR77" i="1" s="1"/>
  <c r="Q77" i="1" s="1"/>
  <c r="AE77" i="1"/>
  <c r="AF77" i="1"/>
  <c r="CT77" i="1" s="1"/>
  <c r="S77" i="1" s="1"/>
  <c r="AG77" i="1"/>
  <c r="AH77" i="1"/>
  <c r="CV77" i="1" s="1"/>
  <c r="U77" i="1" s="1"/>
  <c r="AI77" i="1"/>
  <c r="AJ77" i="1"/>
  <c r="CX77" i="1" s="1"/>
  <c r="W77" i="1" s="1"/>
  <c r="CQ77" i="1"/>
  <c r="P77" i="1" s="1"/>
  <c r="CP77" i="1" s="1"/>
  <c r="O77" i="1" s="1"/>
  <c r="CS77" i="1"/>
  <c r="R77" i="1" s="1"/>
  <c r="CU77" i="1"/>
  <c r="T77" i="1" s="1"/>
  <c r="CW77" i="1"/>
  <c r="V77" i="1" s="1"/>
  <c r="FR77" i="1"/>
  <c r="GL77" i="1"/>
  <c r="GO77" i="1"/>
  <c r="GP77" i="1"/>
  <c r="GV77" i="1"/>
  <c r="HC77" i="1"/>
  <c r="GX77" i="1" s="1"/>
  <c r="I78" i="1"/>
  <c r="AC78" i="1"/>
  <c r="AE78" i="1"/>
  <c r="AD78" i="1" s="1"/>
  <c r="CR78" i="1" s="1"/>
  <c r="Q78" i="1" s="1"/>
  <c r="AF78" i="1"/>
  <c r="AG78" i="1"/>
  <c r="CU78" i="1" s="1"/>
  <c r="T78" i="1" s="1"/>
  <c r="AH78" i="1"/>
  <c r="AI78" i="1"/>
  <c r="CW78" i="1" s="1"/>
  <c r="V78" i="1" s="1"/>
  <c r="AJ78" i="1"/>
  <c r="CT78" i="1"/>
  <c r="S78" i="1" s="1"/>
  <c r="CV78" i="1"/>
  <c r="U78" i="1" s="1"/>
  <c r="CX78" i="1"/>
  <c r="W78" i="1" s="1"/>
  <c r="FR78" i="1"/>
  <c r="GL78" i="1"/>
  <c r="GO78" i="1"/>
  <c r="GP78" i="1"/>
  <c r="GV78" i="1"/>
  <c r="GX78" i="1"/>
  <c r="HC78" i="1"/>
  <c r="I79" i="1"/>
  <c r="AC79" i="1"/>
  <c r="AD79" i="1"/>
  <c r="CR79" i="1" s="1"/>
  <c r="Q79" i="1" s="1"/>
  <c r="AE79" i="1"/>
  <c r="AF79" i="1"/>
  <c r="CT79" i="1" s="1"/>
  <c r="S79" i="1" s="1"/>
  <c r="AG79" i="1"/>
  <c r="AH79" i="1"/>
  <c r="CV79" i="1" s="1"/>
  <c r="U79" i="1" s="1"/>
  <c r="AI79" i="1"/>
  <c r="AJ79" i="1"/>
  <c r="CX79" i="1" s="1"/>
  <c r="W79" i="1" s="1"/>
  <c r="CQ79" i="1"/>
  <c r="P79" i="1" s="1"/>
  <c r="CS79" i="1"/>
  <c r="R79" i="1" s="1"/>
  <c r="CU79" i="1"/>
  <c r="T79" i="1" s="1"/>
  <c r="CW79" i="1"/>
  <c r="V79" i="1" s="1"/>
  <c r="FR79" i="1"/>
  <c r="GL79" i="1"/>
  <c r="GO79" i="1"/>
  <c r="GP79" i="1"/>
  <c r="GV79" i="1"/>
  <c r="HC79" i="1"/>
  <c r="GX79" i="1" s="1"/>
  <c r="C80" i="1"/>
  <c r="D80" i="1"/>
  <c r="I80" i="1"/>
  <c r="AC80" i="1"/>
  <c r="AB80" i="1" s="1"/>
  <c r="AE80" i="1"/>
  <c r="AD80" i="1" s="1"/>
  <c r="CR80" i="1" s="1"/>
  <c r="Q80" i="1" s="1"/>
  <c r="AF80" i="1"/>
  <c r="AG80" i="1"/>
  <c r="CU80" i="1" s="1"/>
  <c r="T80" i="1" s="1"/>
  <c r="AH80" i="1"/>
  <c r="AI80" i="1"/>
  <c r="CW80" i="1" s="1"/>
  <c r="V80" i="1" s="1"/>
  <c r="AJ80" i="1"/>
  <c r="CT80" i="1"/>
  <c r="S80" i="1" s="1"/>
  <c r="CV80" i="1"/>
  <c r="U80" i="1" s="1"/>
  <c r="CX80" i="1"/>
  <c r="W80" i="1" s="1"/>
  <c r="FR80" i="1"/>
  <c r="GL80" i="1"/>
  <c r="GO80" i="1"/>
  <c r="GP80" i="1"/>
  <c r="GV80" i="1"/>
  <c r="GX80" i="1"/>
  <c r="HC80" i="1"/>
  <c r="I81" i="1"/>
  <c r="AC81" i="1"/>
  <c r="AD81" i="1"/>
  <c r="CR81" i="1" s="1"/>
  <c r="Q81" i="1" s="1"/>
  <c r="AE81" i="1"/>
  <c r="AF81" i="1"/>
  <c r="CT81" i="1" s="1"/>
  <c r="S81" i="1" s="1"/>
  <c r="AG81" i="1"/>
  <c r="AH81" i="1"/>
  <c r="CV81" i="1" s="1"/>
  <c r="U81" i="1" s="1"/>
  <c r="AI81" i="1"/>
  <c r="AJ81" i="1"/>
  <c r="CX81" i="1" s="1"/>
  <c r="W81" i="1" s="1"/>
  <c r="CQ81" i="1"/>
  <c r="P81" i="1" s="1"/>
  <c r="CP81" i="1" s="1"/>
  <c r="O81" i="1" s="1"/>
  <c r="CS81" i="1"/>
  <c r="R81" i="1" s="1"/>
  <c r="CU81" i="1"/>
  <c r="T81" i="1" s="1"/>
  <c r="CW81" i="1"/>
  <c r="V81" i="1" s="1"/>
  <c r="FR81" i="1"/>
  <c r="GL81" i="1"/>
  <c r="GO81" i="1"/>
  <c r="GP81" i="1"/>
  <c r="GV81" i="1"/>
  <c r="HC81" i="1"/>
  <c r="GX81" i="1" s="1"/>
  <c r="I82" i="1"/>
  <c r="AC82" i="1"/>
  <c r="AE82" i="1"/>
  <c r="AD82" i="1" s="1"/>
  <c r="CR82" i="1" s="1"/>
  <c r="Q82" i="1" s="1"/>
  <c r="AF82" i="1"/>
  <c r="AG82" i="1"/>
  <c r="CU82" i="1" s="1"/>
  <c r="T82" i="1" s="1"/>
  <c r="AH82" i="1"/>
  <c r="AI82" i="1"/>
  <c r="CW82" i="1" s="1"/>
  <c r="V82" i="1" s="1"/>
  <c r="AJ82" i="1"/>
  <c r="CT82" i="1"/>
  <c r="S82" i="1" s="1"/>
  <c r="CV82" i="1"/>
  <c r="U82" i="1" s="1"/>
  <c r="CX82" i="1"/>
  <c r="W82" i="1" s="1"/>
  <c r="FR82" i="1"/>
  <c r="GL82" i="1"/>
  <c r="GO82" i="1"/>
  <c r="GP82" i="1"/>
  <c r="GV82" i="1"/>
  <c r="GX82" i="1"/>
  <c r="HC82" i="1"/>
  <c r="AC83" i="1"/>
  <c r="AB83" i="1" s="1"/>
  <c r="AE83" i="1"/>
  <c r="AD83" i="1" s="1"/>
  <c r="CR83" i="1" s="1"/>
  <c r="Q83" i="1" s="1"/>
  <c r="AF83" i="1"/>
  <c r="AG83" i="1"/>
  <c r="CU83" i="1" s="1"/>
  <c r="T83" i="1" s="1"/>
  <c r="AH83" i="1"/>
  <c r="AI83" i="1"/>
  <c r="CW83" i="1" s="1"/>
  <c r="V83" i="1" s="1"/>
  <c r="AJ83" i="1"/>
  <c r="CT83" i="1"/>
  <c r="S83" i="1" s="1"/>
  <c r="CV83" i="1"/>
  <c r="U83" i="1" s="1"/>
  <c r="CX83" i="1"/>
  <c r="W83" i="1" s="1"/>
  <c r="FR83" i="1"/>
  <c r="GL83" i="1"/>
  <c r="GN83" i="1"/>
  <c r="GO83" i="1"/>
  <c r="GV83" i="1"/>
  <c r="GX83" i="1"/>
  <c r="HC83" i="1"/>
  <c r="C84" i="1"/>
  <c r="D84" i="1"/>
  <c r="I84" i="1"/>
  <c r="AC84" i="1"/>
  <c r="AD84" i="1"/>
  <c r="CR84" i="1" s="1"/>
  <c r="Q84" i="1" s="1"/>
  <c r="AE84" i="1"/>
  <c r="AF84" i="1"/>
  <c r="CT84" i="1" s="1"/>
  <c r="S84" i="1" s="1"/>
  <c r="AG84" i="1"/>
  <c r="AH84" i="1"/>
  <c r="CV84" i="1" s="1"/>
  <c r="U84" i="1" s="1"/>
  <c r="AI84" i="1"/>
  <c r="AJ84" i="1"/>
  <c r="CX84" i="1" s="1"/>
  <c r="W84" i="1" s="1"/>
  <c r="CQ84" i="1"/>
  <c r="P84" i="1" s="1"/>
  <c r="CP84" i="1" s="1"/>
  <c r="O84" i="1" s="1"/>
  <c r="CS84" i="1"/>
  <c r="R84" i="1" s="1"/>
  <c r="CU84" i="1"/>
  <c r="T84" i="1" s="1"/>
  <c r="CW84" i="1"/>
  <c r="V84" i="1" s="1"/>
  <c r="FR84" i="1"/>
  <c r="GL84" i="1"/>
  <c r="GO84" i="1"/>
  <c r="GP84" i="1"/>
  <c r="GV84" i="1"/>
  <c r="HC84" i="1"/>
  <c r="GX84" i="1" s="1"/>
  <c r="C85" i="1"/>
  <c r="D85" i="1"/>
  <c r="I85" i="1"/>
  <c r="CX182" i="3" s="1"/>
  <c r="AC85" i="1"/>
  <c r="AE85" i="1"/>
  <c r="AD85" i="1" s="1"/>
  <c r="CR85" i="1" s="1"/>
  <c r="Q85" i="1" s="1"/>
  <c r="AF85" i="1"/>
  <c r="AG85" i="1"/>
  <c r="CU85" i="1" s="1"/>
  <c r="T85" i="1" s="1"/>
  <c r="AH85" i="1"/>
  <c r="AI85" i="1"/>
  <c r="CW85" i="1" s="1"/>
  <c r="V85" i="1" s="1"/>
  <c r="AJ85" i="1"/>
  <c r="CT85" i="1"/>
  <c r="S85" i="1" s="1"/>
  <c r="CV85" i="1"/>
  <c r="U85" i="1" s="1"/>
  <c r="CX85" i="1"/>
  <c r="W85" i="1" s="1"/>
  <c r="FR85" i="1"/>
  <c r="GL85" i="1"/>
  <c r="GO85" i="1"/>
  <c r="GP85" i="1"/>
  <c r="GV85" i="1"/>
  <c r="GX85" i="1"/>
  <c r="HC85" i="1"/>
  <c r="C86" i="1"/>
  <c r="D86" i="1"/>
  <c r="AC86" i="1"/>
  <c r="AB86" i="1" s="1"/>
  <c r="AE86" i="1"/>
  <c r="AD86" i="1" s="1"/>
  <c r="CR86" i="1" s="1"/>
  <c r="Q86" i="1" s="1"/>
  <c r="AF86" i="1"/>
  <c r="AG86" i="1"/>
  <c r="CU86" i="1" s="1"/>
  <c r="T86" i="1" s="1"/>
  <c r="AH86" i="1"/>
  <c r="AI86" i="1"/>
  <c r="CW86" i="1" s="1"/>
  <c r="V86" i="1" s="1"/>
  <c r="AJ86" i="1"/>
  <c r="CT86" i="1"/>
  <c r="S86" i="1" s="1"/>
  <c r="CV86" i="1"/>
  <c r="U86" i="1" s="1"/>
  <c r="CX86" i="1"/>
  <c r="W86" i="1" s="1"/>
  <c r="FR86" i="1"/>
  <c r="GL86" i="1"/>
  <c r="GO86" i="1"/>
  <c r="GP86" i="1"/>
  <c r="GV86" i="1"/>
  <c r="GX86" i="1"/>
  <c r="HC86" i="1"/>
  <c r="I87" i="1"/>
  <c r="AC87" i="1"/>
  <c r="AD87" i="1"/>
  <c r="CR87" i="1" s="1"/>
  <c r="Q87" i="1" s="1"/>
  <c r="AE87" i="1"/>
  <c r="AF87" i="1"/>
  <c r="CT87" i="1" s="1"/>
  <c r="S87" i="1" s="1"/>
  <c r="AG87" i="1"/>
  <c r="AH87" i="1"/>
  <c r="CV87" i="1" s="1"/>
  <c r="U87" i="1" s="1"/>
  <c r="AI87" i="1"/>
  <c r="AJ87" i="1"/>
  <c r="CX87" i="1" s="1"/>
  <c r="W87" i="1" s="1"/>
  <c r="CQ87" i="1"/>
  <c r="P87" i="1" s="1"/>
  <c r="CP87" i="1" s="1"/>
  <c r="O87" i="1" s="1"/>
  <c r="CS87" i="1"/>
  <c r="R87" i="1" s="1"/>
  <c r="CU87" i="1"/>
  <c r="T87" i="1" s="1"/>
  <c r="CW87" i="1"/>
  <c r="V87" i="1" s="1"/>
  <c r="FR87" i="1"/>
  <c r="GL87" i="1"/>
  <c r="GO87" i="1"/>
  <c r="GP87" i="1"/>
  <c r="GV87" i="1"/>
  <c r="HC87" i="1"/>
  <c r="GX87" i="1" s="1"/>
  <c r="C88" i="1"/>
  <c r="D88" i="1"/>
  <c r="AC88" i="1"/>
  <c r="AD88" i="1"/>
  <c r="CR88" i="1" s="1"/>
  <c r="Q88" i="1" s="1"/>
  <c r="AE88" i="1"/>
  <c r="AF88" i="1"/>
  <c r="CT88" i="1" s="1"/>
  <c r="S88" i="1" s="1"/>
  <c r="AG88" i="1"/>
  <c r="AH88" i="1"/>
  <c r="CV88" i="1" s="1"/>
  <c r="U88" i="1" s="1"/>
  <c r="AI88" i="1"/>
  <c r="AJ88" i="1"/>
  <c r="CX88" i="1" s="1"/>
  <c r="W88" i="1" s="1"/>
  <c r="CQ88" i="1"/>
  <c r="P88" i="1" s="1"/>
  <c r="CP88" i="1" s="1"/>
  <c r="O88" i="1" s="1"/>
  <c r="CS88" i="1"/>
  <c r="R88" i="1" s="1"/>
  <c r="CU88" i="1"/>
  <c r="T88" i="1" s="1"/>
  <c r="CW88" i="1"/>
  <c r="V88" i="1" s="1"/>
  <c r="FR88" i="1"/>
  <c r="GL88" i="1"/>
  <c r="GO88" i="1"/>
  <c r="GP88" i="1"/>
  <c r="GV88" i="1"/>
  <c r="HC88" i="1"/>
  <c r="GX88" i="1" s="1"/>
  <c r="I89" i="1"/>
  <c r="AC89" i="1"/>
  <c r="AE89" i="1"/>
  <c r="AD89" i="1" s="1"/>
  <c r="CR89" i="1" s="1"/>
  <c r="Q89" i="1" s="1"/>
  <c r="AF89" i="1"/>
  <c r="AG89" i="1"/>
  <c r="AH89" i="1"/>
  <c r="AI89" i="1"/>
  <c r="AJ89" i="1"/>
  <c r="CQ89" i="1"/>
  <c r="P89" i="1" s="1"/>
  <c r="CS89" i="1"/>
  <c r="R89" i="1" s="1"/>
  <c r="CT89" i="1"/>
  <c r="S89" i="1" s="1"/>
  <c r="CU89" i="1"/>
  <c r="T89" i="1" s="1"/>
  <c r="CV89" i="1"/>
  <c r="U89" i="1" s="1"/>
  <c r="CW89" i="1"/>
  <c r="V89" i="1" s="1"/>
  <c r="CX89" i="1"/>
  <c r="W89" i="1" s="1"/>
  <c r="FR89" i="1"/>
  <c r="GL89" i="1"/>
  <c r="GO89" i="1"/>
  <c r="GP89" i="1"/>
  <c r="GV89" i="1"/>
  <c r="GX89" i="1"/>
  <c r="HC89" i="1"/>
  <c r="I90" i="1"/>
  <c r="AC90" i="1"/>
  <c r="AE90" i="1"/>
  <c r="AD90" i="1" s="1"/>
  <c r="CR90" i="1" s="1"/>
  <c r="Q90" i="1" s="1"/>
  <c r="AF90" i="1"/>
  <c r="AG90" i="1"/>
  <c r="AH90" i="1"/>
  <c r="AI90" i="1"/>
  <c r="AJ90" i="1"/>
  <c r="CQ90" i="1"/>
  <c r="P90" i="1" s="1"/>
  <c r="CS90" i="1"/>
  <c r="R90" i="1" s="1"/>
  <c r="CT90" i="1"/>
  <c r="S90" i="1" s="1"/>
  <c r="CU90" i="1"/>
  <c r="T90" i="1" s="1"/>
  <c r="CV90" i="1"/>
  <c r="U90" i="1" s="1"/>
  <c r="CW90" i="1"/>
  <c r="V90" i="1" s="1"/>
  <c r="CX90" i="1"/>
  <c r="W90" i="1" s="1"/>
  <c r="FR90" i="1"/>
  <c r="GL90" i="1"/>
  <c r="GO90" i="1"/>
  <c r="GP90" i="1"/>
  <c r="GV90" i="1"/>
  <c r="GX90" i="1"/>
  <c r="HC90" i="1"/>
  <c r="I91" i="1"/>
  <c r="AC91" i="1"/>
  <c r="AE91" i="1"/>
  <c r="AD91" i="1" s="1"/>
  <c r="CR91" i="1" s="1"/>
  <c r="Q91" i="1" s="1"/>
  <c r="AF91" i="1"/>
  <c r="AG91" i="1"/>
  <c r="AH91" i="1"/>
  <c r="AI91" i="1"/>
  <c r="AJ91" i="1"/>
  <c r="CQ91" i="1"/>
  <c r="P91" i="1" s="1"/>
  <c r="CS91" i="1"/>
  <c r="R91" i="1" s="1"/>
  <c r="CT91" i="1"/>
  <c r="S91" i="1" s="1"/>
  <c r="CU91" i="1"/>
  <c r="T91" i="1" s="1"/>
  <c r="CV91" i="1"/>
  <c r="U91" i="1" s="1"/>
  <c r="CW91" i="1"/>
  <c r="V91" i="1" s="1"/>
  <c r="CX91" i="1"/>
  <c r="W91" i="1" s="1"/>
  <c r="FR91" i="1"/>
  <c r="GL91" i="1"/>
  <c r="GO91" i="1"/>
  <c r="GP91" i="1"/>
  <c r="GV91" i="1"/>
  <c r="HC91" i="1"/>
  <c r="GX91" i="1" s="1"/>
  <c r="I92" i="1"/>
  <c r="AC92" i="1"/>
  <c r="AB92" i="1" s="1"/>
  <c r="AE92" i="1"/>
  <c r="AD92" i="1" s="1"/>
  <c r="CR92" i="1" s="1"/>
  <c r="Q92" i="1" s="1"/>
  <c r="AF92" i="1"/>
  <c r="AG92" i="1"/>
  <c r="AH92" i="1"/>
  <c r="AI92" i="1"/>
  <c r="AJ92" i="1"/>
  <c r="CQ92" i="1"/>
  <c r="P92" i="1" s="1"/>
  <c r="CS92" i="1"/>
  <c r="R92" i="1" s="1"/>
  <c r="CT92" i="1"/>
  <c r="S92" i="1" s="1"/>
  <c r="CU92" i="1"/>
  <c r="T92" i="1" s="1"/>
  <c r="CV92" i="1"/>
  <c r="U92" i="1" s="1"/>
  <c r="CW92" i="1"/>
  <c r="V92" i="1" s="1"/>
  <c r="CX92" i="1"/>
  <c r="W92" i="1" s="1"/>
  <c r="FR92" i="1"/>
  <c r="GL92" i="1"/>
  <c r="GO92" i="1"/>
  <c r="GP92" i="1"/>
  <c r="GV92" i="1"/>
  <c r="GX92" i="1"/>
  <c r="HC92" i="1"/>
  <c r="C93" i="1"/>
  <c r="D93" i="1"/>
  <c r="I93" i="1"/>
  <c r="AC93" i="1"/>
  <c r="AD93" i="1"/>
  <c r="AB93" i="1" s="1"/>
  <c r="AE93" i="1"/>
  <c r="AF93" i="1"/>
  <c r="CT93" i="1" s="1"/>
  <c r="S93" i="1" s="1"/>
  <c r="AG93" i="1"/>
  <c r="AH93" i="1"/>
  <c r="CV93" i="1" s="1"/>
  <c r="U93" i="1" s="1"/>
  <c r="AI93" i="1"/>
  <c r="AJ93" i="1"/>
  <c r="CX93" i="1" s="1"/>
  <c r="W93" i="1" s="1"/>
  <c r="CQ93" i="1"/>
  <c r="P93" i="1" s="1"/>
  <c r="CP93" i="1" s="1"/>
  <c r="O93" i="1" s="1"/>
  <c r="CR93" i="1"/>
  <c r="Q93" i="1" s="1"/>
  <c r="CS93" i="1"/>
  <c r="R93" i="1" s="1"/>
  <c r="CU93" i="1"/>
  <c r="T93" i="1" s="1"/>
  <c r="CW93" i="1"/>
  <c r="V93" i="1" s="1"/>
  <c r="FR93" i="1"/>
  <c r="GL93" i="1"/>
  <c r="GO93" i="1"/>
  <c r="GP93" i="1"/>
  <c r="GV93" i="1"/>
  <c r="HC93" i="1"/>
  <c r="GX93" i="1" s="1"/>
  <c r="I94" i="1"/>
  <c r="AC94" i="1"/>
  <c r="AB94" i="1" s="1"/>
  <c r="AE94" i="1"/>
  <c r="AD94" i="1" s="1"/>
  <c r="CR94" i="1" s="1"/>
  <c r="Q94" i="1" s="1"/>
  <c r="AF94" i="1"/>
  <c r="AG94" i="1"/>
  <c r="AH94" i="1"/>
  <c r="AI94" i="1"/>
  <c r="AJ94" i="1"/>
  <c r="CQ94" i="1"/>
  <c r="P94" i="1" s="1"/>
  <c r="CS94" i="1"/>
  <c r="R94" i="1" s="1"/>
  <c r="CT94" i="1"/>
  <c r="S94" i="1" s="1"/>
  <c r="CU94" i="1"/>
  <c r="T94" i="1" s="1"/>
  <c r="CV94" i="1"/>
  <c r="U94" i="1" s="1"/>
  <c r="CW94" i="1"/>
  <c r="V94" i="1" s="1"/>
  <c r="CX94" i="1"/>
  <c r="W94" i="1" s="1"/>
  <c r="FR94" i="1"/>
  <c r="GL94" i="1"/>
  <c r="GO94" i="1"/>
  <c r="GP94" i="1"/>
  <c r="GV94" i="1"/>
  <c r="GX94" i="1"/>
  <c r="HC94" i="1"/>
  <c r="C95" i="1"/>
  <c r="D95" i="1"/>
  <c r="I95" i="1"/>
  <c r="AC95" i="1"/>
  <c r="AE95" i="1"/>
  <c r="AD95" i="1" s="1"/>
  <c r="AF95" i="1"/>
  <c r="AG95" i="1"/>
  <c r="AH95" i="1"/>
  <c r="AI95" i="1"/>
  <c r="AJ95" i="1"/>
  <c r="CQ95" i="1"/>
  <c r="P95" i="1" s="1"/>
  <c r="CS95" i="1"/>
  <c r="R95" i="1" s="1"/>
  <c r="CT95" i="1"/>
  <c r="S95" i="1" s="1"/>
  <c r="CU95" i="1"/>
  <c r="T95" i="1" s="1"/>
  <c r="CV95" i="1"/>
  <c r="U95" i="1" s="1"/>
  <c r="CW95" i="1"/>
  <c r="V95" i="1" s="1"/>
  <c r="CX95" i="1"/>
  <c r="W95" i="1" s="1"/>
  <c r="FR95" i="1"/>
  <c r="GL95" i="1"/>
  <c r="GO95" i="1"/>
  <c r="GP95" i="1"/>
  <c r="GV95" i="1"/>
  <c r="HC95" i="1"/>
  <c r="GX95" i="1" s="1"/>
  <c r="I96" i="1"/>
  <c r="AC96" i="1"/>
  <c r="AE96" i="1"/>
  <c r="AD96" i="1" s="1"/>
  <c r="CR96" i="1" s="1"/>
  <c r="Q96" i="1" s="1"/>
  <c r="AF96" i="1"/>
  <c r="AG96" i="1"/>
  <c r="AH96" i="1"/>
  <c r="AI96" i="1"/>
  <c r="AJ96" i="1"/>
  <c r="CQ96" i="1"/>
  <c r="P96" i="1" s="1"/>
  <c r="CS96" i="1"/>
  <c r="R96" i="1" s="1"/>
  <c r="CT96" i="1"/>
  <c r="S96" i="1" s="1"/>
  <c r="CU96" i="1"/>
  <c r="T96" i="1" s="1"/>
  <c r="CV96" i="1"/>
  <c r="U96" i="1" s="1"/>
  <c r="CW96" i="1"/>
  <c r="V96" i="1" s="1"/>
  <c r="CX96" i="1"/>
  <c r="W96" i="1" s="1"/>
  <c r="FR96" i="1"/>
  <c r="GL96" i="1"/>
  <c r="GO96" i="1"/>
  <c r="GP96" i="1"/>
  <c r="GV96" i="1"/>
  <c r="GX96" i="1"/>
  <c r="HC96" i="1"/>
  <c r="C97" i="1"/>
  <c r="D97" i="1"/>
  <c r="AC97" i="1"/>
  <c r="AB97" i="1" s="1"/>
  <c r="AE97" i="1"/>
  <c r="AD97" i="1" s="1"/>
  <c r="CR97" i="1" s="1"/>
  <c r="Q97" i="1" s="1"/>
  <c r="AF97" i="1"/>
  <c r="AG97" i="1"/>
  <c r="AH97" i="1"/>
  <c r="AI97" i="1"/>
  <c r="AJ97" i="1"/>
  <c r="CQ97" i="1"/>
  <c r="P97" i="1" s="1"/>
  <c r="CS97" i="1"/>
  <c r="R97" i="1" s="1"/>
  <c r="CT97" i="1"/>
  <c r="S97" i="1" s="1"/>
  <c r="CU97" i="1"/>
  <c r="T97" i="1" s="1"/>
  <c r="CV97" i="1"/>
  <c r="U97" i="1" s="1"/>
  <c r="CW97" i="1"/>
  <c r="V97" i="1" s="1"/>
  <c r="CX97" i="1"/>
  <c r="W97" i="1" s="1"/>
  <c r="FR97" i="1"/>
  <c r="GL97" i="1"/>
  <c r="GO97" i="1"/>
  <c r="GP97" i="1"/>
  <c r="GV97" i="1"/>
  <c r="GX97" i="1"/>
  <c r="HC97" i="1"/>
  <c r="I98" i="1"/>
  <c r="AC98" i="1"/>
  <c r="AD98" i="1"/>
  <c r="AB98" i="1" s="1"/>
  <c r="AE98" i="1"/>
  <c r="AF98" i="1"/>
  <c r="CT98" i="1" s="1"/>
  <c r="S98" i="1" s="1"/>
  <c r="AG98" i="1"/>
  <c r="AH98" i="1"/>
  <c r="CV98" i="1" s="1"/>
  <c r="U98" i="1" s="1"/>
  <c r="AI98" i="1"/>
  <c r="AJ98" i="1"/>
  <c r="CX98" i="1" s="1"/>
  <c r="W98" i="1" s="1"/>
  <c r="CQ98" i="1"/>
  <c r="P98" i="1" s="1"/>
  <c r="CS98" i="1"/>
  <c r="R98" i="1" s="1"/>
  <c r="CU98" i="1"/>
  <c r="T98" i="1" s="1"/>
  <c r="CW98" i="1"/>
  <c r="V98" i="1" s="1"/>
  <c r="FR98" i="1"/>
  <c r="GL98" i="1"/>
  <c r="GO98" i="1"/>
  <c r="GP98" i="1"/>
  <c r="GV98" i="1"/>
  <c r="HC98" i="1"/>
  <c r="GX98" i="1" s="1"/>
  <c r="C99" i="1"/>
  <c r="D99" i="1"/>
  <c r="I99" i="1"/>
  <c r="AC99" i="1"/>
  <c r="AE99" i="1"/>
  <c r="AD99" i="1" s="1"/>
  <c r="CR99" i="1" s="1"/>
  <c r="Q99" i="1" s="1"/>
  <c r="AF99" i="1"/>
  <c r="AG99" i="1"/>
  <c r="CU99" i="1" s="1"/>
  <c r="T99" i="1" s="1"/>
  <c r="AH99" i="1"/>
  <c r="AI99" i="1"/>
  <c r="CW99" i="1" s="1"/>
  <c r="V99" i="1" s="1"/>
  <c r="AJ99" i="1"/>
  <c r="CQ99" i="1"/>
  <c r="P99" i="1" s="1"/>
  <c r="CP99" i="1" s="1"/>
  <c r="O99" i="1" s="1"/>
  <c r="CT99" i="1"/>
  <c r="S99" i="1" s="1"/>
  <c r="CV99" i="1"/>
  <c r="U99" i="1" s="1"/>
  <c r="CX99" i="1"/>
  <c r="W99" i="1" s="1"/>
  <c r="FR99" i="1"/>
  <c r="GL99" i="1"/>
  <c r="GO99" i="1"/>
  <c r="GP99" i="1"/>
  <c r="GV99" i="1"/>
  <c r="GX99" i="1"/>
  <c r="HC99" i="1"/>
  <c r="I100" i="1"/>
  <c r="AC100" i="1"/>
  <c r="AD100" i="1"/>
  <c r="AB100" i="1" s="1"/>
  <c r="AE100" i="1"/>
  <c r="AF100" i="1"/>
  <c r="CT100" i="1" s="1"/>
  <c r="S100" i="1" s="1"/>
  <c r="AG100" i="1"/>
  <c r="AH100" i="1"/>
  <c r="CV100" i="1" s="1"/>
  <c r="U100" i="1" s="1"/>
  <c r="AI100" i="1"/>
  <c r="AJ100" i="1"/>
  <c r="CX100" i="1" s="1"/>
  <c r="W100" i="1" s="1"/>
  <c r="CQ100" i="1"/>
  <c r="P100" i="1" s="1"/>
  <c r="CS100" i="1"/>
  <c r="R100" i="1" s="1"/>
  <c r="CU100" i="1"/>
  <c r="T100" i="1" s="1"/>
  <c r="CW100" i="1"/>
  <c r="V100" i="1" s="1"/>
  <c r="FR100" i="1"/>
  <c r="GL100" i="1"/>
  <c r="GO100" i="1"/>
  <c r="GP100" i="1"/>
  <c r="GV100" i="1"/>
  <c r="HC100" i="1"/>
  <c r="GX100" i="1" s="1"/>
  <c r="I101" i="1"/>
  <c r="AC101" i="1"/>
  <c r="AE101" i="1"/>
  <c r="AD101" i="1" s="1"/>
  <c r="CR101" i="1" s="1"/>
  <c r="Q101" i="1" s="1"/>
  <c r="AF101" i="1"/>
  <c r="AG101" i="1"/>
  <c r="CU101" i="1" s="1"/>
  <c r="T101" i="1" s="1"/>
  <c r="AH101" i="1"/>
  <c r="AI101" i="1"/>
  <c r="CW101" i="1" s="1"/>
  <c r="V101" i="1" s="1"/>
  <c r="AJ101" i="1"/>
  <c r="CT101" i="1"/>
  <c r="S101" i="1" s="1"/>
  <c r="CV101" i="1"/>
  <c r="U101" i="1" s="1"/>
  <c r="CX101" i="1"/>
  <c r="W101" i="1" s="1"/>
  <c r="FR101" i="1"/>
  <c r="GL101" i="1"/>
  <c r="GO101" i="1"/>
  <c r="GP101" i="1"/>
  <c r="GV101" i="1"/>
  <c r="GX101" i="1"/>
  <c r="HC101" i="1"/>
  <c r="AC102" i="1"/>
  <c r="AB102" i="1" s="1"/>
  <c r="AE102" i="1"/>
  <c r="AD102" i="1" s="1"/>
  <c r="CR102" i="1" s="1"/>
  <c r="Q102" i="1" s="1"/>
  <c r="AF102" i="1"/>
  <c r="AG102" i="1"/>
  <c r="CU102" i="1" s="1"/>
  <c r="T102" i="1" s="1"/>
  <c r="AH102" i="1"/>
  <c r="AI102" i="1"/>
  <c r="CW102" i="1" s="1"/>
  <c r="V102" i="1" s="1"/>
  <c r="AJ102" i="1"/>
  <c r="CT102" i="1"/>
  <c r="S102" i="1" s="1"/>
  <c r="CV102" i="1"/>
  <c r="U102" i="1" s="1"/>
  <c r="CX102" i="1"/>
  <c r="W102" i="1" s="1"/>
  <c r="FR102" i="1"/>
  <c r="GL102" i="1"/>
  <c r="GN102" i="1"/>
  <c r="GO102" i="1"/>
  <c r="GV102" i="1"/>
  <c r="GX102" i="1"/>
  <c r="HC102" i="1"/>
  <c r="C103" i="1"/>
  <c r="D103" i="1"/>
  <c r="I103" i="1"/>
  <c r="AC103" i="1"/>
  <c r="AD103" i="1"/>
  <c r="AB103" i="1" s="1"/>
  <c r="AE103" i="1"/>
  <c r="AF103" i="1"/>
  <c r="CT103" i="1" s="1"/>
  <c r="S103" i="1" s="1"/>
  <c r="AG103" i="1"/>
  <c r="AH103" i="1"/>
  <c r="CV103" i="1" s="1"/>
  <c r="U103" i="1" s="1"/>
  <c r="AI103" i="1"/>
  <c r="AJ103" i="1"/>
  <c r="CX103" i="1" s="1"/>
  <c r="W103" i="1" s="1"/>
  <c r="CQ103" i="1"/>
  <c r="P103" i="1" s="1"/>
  <c r="CS103" i="1"/>
  <c r="R103" i="1" s="1"/>
  <c r="CU103" i="1"/>
  <c r="T103" i="1" s="1"/>
  <c r="CW103" i="1"/>
  <c r="V103" i="1" s="1"/>
  <c r="FR103" i="1"/>
  <c r="GL103" i="1"/>
  <c r="GO103" i="1"/>
  <c r="GP103" i="1"/>
  <c r="GV103" i="1"/>
  <c r="HC103" i="1"/>
  <c r="GX103" i="1" s="1"/>
  <c r="I104" i="1"/>
  <c r="AC104" i="1"/>
  <c r="AB104" i="1" s="1"/>
  <c r="AE104" i="1"/>
  <c r="AD104" i="1" s="1"/>
  <c r="CR104" i="1" s="1"/>
  <c r="Q104" i="1" s="1"/>
  <c r="AF104" i="1"/>
  <c r="AG104" i="1"/>
  <c r="CU104" i="1" s="1"/>
  <c r="T104" i="1" s="1"/>
  <c r="AH104" i="1"/>
  <c r="AI104" i="1"/>
  <c r="CW104" i="1" s="1"/>
  <c r="V104" i="1" s="1"/>
  <c r="AJ104" i="1"/>
  <c r="CT104" i="1"/>
  <c r="S104" i="1" s="1"/>
  <c r="CV104" i="1"/>
  <c r="U104" i="1" s="1"/>
  <c r="CX104" i="1"/>
  <c r="W104" i="1" s="1"/>
  <c r="FR104" i="1"/>
  <c r="GL104" i="1"/>
  <c r="GO104" i="1"/>
  <c r="GP104" i="1"/>
  <c r="GV104" i="1"/>
  <c r="GX104" i="1"/>
  <c r="HC104" i="1"/>
  <c r="C105" i="1"/>
  <c r="D105" i="1"/>
  <c r="I105" i="1"/>
  <c r="I106" i="1" s="1"/>
  <c r="GX106" i="1" s="1"/>
  <c r="AC105" i="1"/>
  <c r="AD105" i="1"/>
  <c r="AB105" i="1" s="1"/>
  <c r="AE105" i="1"/>
  <c r="AF105" i="1"/>
  <c r="CT105" i="1" s="1"/>
  <c r="S105" i="1" s="1"/>
  <c r="AG105" i="1"/>
  <c r="AH105" i="1"/>
  <c r="CV105" i="1" s="1"/>
  <c r="U105" i="1" s="1"/>
  <c r="AI105" i="1"/>
  <c r="AJ105" i="1"/>
  <c r="CX105" i="1" s="1"/>
  <c r="W105" i="1" s="1"/>
  <c r="CQ105" i="1"/>
  <c r="P105" i="1" s="1"/>
  <c r="CS105" i="1"/>
  <c r="R105" i="1" s="1"/>
  <c r="CU105" i="1"/>
  <c r="T105" i="1" s="1"/>
  <c r="CW105" i="1"/>
  <c r="V105" i="1" s="1"/>
  <c r="FR105" i="1"/>
  <c r="GL105" i="1"/>
  <c r="GO105" i="1"/>
  <c r="GP105" i="1"/>
  <c r="GV105" i="1"/>
  <c r="HC105" i="1"/>
  <c r="GX105" i="1" s="1"/>
  <c r="AC106" i="1"/>
  <c r="AE106" i="1"/>
  <c r="AD106" i="1" s="1"/>
  <c r="CR106" i="1" s="1"/>
  <c r="Q106" i="1" s="1"/>
  <c r="AF106" i="1"/>
  <c r="AG106" i="1"/>
  <c r="CU106" i="1" s="1"/>
  <c r="T106" i="1" s="1"/>
  <c r="AH106" i="1"/>
  <c r="AI106" i="1"/>
  <c r="CW106" i="1" s="1"/>
  <c r="V106" i="1" s="1"/>
  <c r="AJ106" i="1"/>
  <c r="CT106" i="1"/>
  <c r="S106" i="1" s="1"/>
  <c r="CV106" i="1"/>
  <c r="U106" i="1" s="1"/>
  <c r="CX106" i="1"/>
  <c r="W106" i="1" s="1"/>
  <c r="FR106" i="1"/>
  <c r="GL106" i="1"/>
  <c r="GO106" i="1"/>
  <c r="GP106" i="1"/>
  <c r="GV106" i="1"/>
  <c r="HC106" i="1"/>
  <c r="C107" i="1"/>
  <c r="D107" i="1"/>
  <c r="I107" i="1"/>
  <c r="I108" i="1" s="1"/>
  <c r="GX108" i="1" s="1"/>
  <c r="AC107" i="1"/>
  <c r="AD107" i="1"/>
  <c r="AB107" i="1" s="1"/>
  <c r="AE107" i="1"/>
  <c r="AF107" i="1"/>
  <c r="CT107" i="1" s="1"/>
  <c r="S107" i="1" s="1"/>
  <c r="AG107" i="1"/>
  <c r="AH107" i="1"/>
  <c r="CV107" i="1" s="1"/>
  <c r="U107" i="1" s="1"/>
  <c r="AI107" i="1"/>
  <c r="AJ107" i="1"/>
  <c r="CX107" i="1" s="1"/>
  <c r="W107" i="1" s="1"/>
  <c r="CQ107" i="1"/>
  <c r="P107" i="1" s="1"/>
  <c r="CS107" i="1"/>
  <c r="R107" i="1" s="1"/>
  <c r="CU107" i="1"/>
  <c r="T107" i="1" s="1"/>
  <c r="CW107" i="1"/>
  <c r="V107" i="1" s="1"/>
  <c r="FR107" i="1"/>
  <c r="GL107" i="1"/>
  <c r="GO107" i="1"/>
  <c r="GP107" i="1"/>
  <c r="GV107" i="1"/>
  <c r="HC107" i="1"/>
  <c r="GX107" i="1" s="1"/>
  <c r="AC108" i="1"/>
  <c r="AE108" i="1"/>
  <c r="AD108" i="1" s="1"/>
  <c r="CR108" i="1" s="1"/>
  <c r="Q108" i="1" s="1"/>
  <c r="AF108" i="1"/>
  <c r="AG108" i="1"/>
  <c r="CU108" i="1" s="1"/>
  <c r="T108" i="1" s="1"/>
  <c r="AH108" i="1"/>
  <c r="AI108" i="1"/>
  <c r="CW108" i="1" s="1"/>
  <c r="V108" i="1" s="1"/>
  <c r="AJ108" i="1"/>
  <c r="CT108" i="1"/>
  <c r="S108" i="1" s="1"/>
  <c r="CV108" i="1"/>
  <c r="U108" i="1" s="1"/>
  <c r="CX108" i="1"/>
  <c r="W108" i="1" s="1"/>
  <c r="FR108" i="1"/>
  <c r="GL108" i="1"/>
  <c r="GO108" i="1"/>
  <c r="GP108" i="1"/>
  <c r="GV108" i="1"/>
  <c r="HC108" i="1"/>
  <c r="AC109" i="1"/>
  <c r="AE109" i="1"/>
  <c r="AD109" i="1" s="1"/>
  <c r="CR109" i="1" s="1"/>
  <c r="Q109" i="1" s="1"/>
  <c r="AF109" i="1"/>
  <c r="AG109" i="1"/>
  <c r="CU109" i="1" s="1"/>
  <c r="T109" i="1" s="1"/>
  <c r="AH109" i="1"/>
  <c r="AI109" i="1"/>
  <c r="CW109" i="1" s="1"/>
  <c r="V109" i="1" s="1"/>
  <c r="AJ109" i="1"/>
  <c r="CT109" i="1"/>
  <c r="S109" i="1" s="1"/>
  <c r="CV109" i="1"/>
  <c r="U109" i="1" s="1"/>
  <c r="CX109" i="1"/>
  <c r="W109" i="1" s="1"/>
  <c r="FR109" i="1"/>
  <c r="GL109" i="1"/>
  <c r="GN109" i="1"/>
  <c r="GO109" i="1"/>
  <c r="GV109" i="1"/>
  <c r="GX109" i="1"/>
  <c r="HC109" i="1"/>
  <c r="C110" i="1"/>
  <c r="D110" i="1"/>
  <c r="I110" i="1"/>
  <c r="CX253" i="3" s="1"/>
  <c r="AC110" i="1"/>
  <c r="AD110" i="1"/>
  <c r="AB110" i="1" s="1"/>
  <c r="AE110" i="1"/>
  <c r="AF110" i="1"/>
  <c r="CT110" i="1" s="1"/>
  <c r="S110" i="1" s="1"/>
  <c r="AG110" i="1"/>
  <c r="AH110" i="1"/>
  <c r="CV110" i="1" s="1"/>
  <c r="U110" i="1" s="1"/>
  <c r="AI110" i="1"/>
  <c r="AJ110" i="1"/>
  <c r="CX110" i="1" s="1"/>
  <c r="W110" i="1" s="1"/>
  <c r="CQ110" i="1"/>
  <c r="P110" i="1" s="1"/>
  <c r="CS110" i="1"/>
  <c r="R110" i="1" s="1"/>
  <c r="CU110" i="1"/>
  <c r="T110" i="1" s="1"/>
  <c r="CW110" i="1"/>
  <c r="V110" i="1" s="1"/>
  <c r="FR110" i="1"/>
  <c r="GL110" i="1"/>
  <c r="GO110" i="1"/>
  <c r="GP110" i="1"/>
  <c r="GV110" i="1"/>
  <c r="HC110" i="1"/>
  <c r="GX110" i="1" s="1"/>
  <c r="C111" i="1"/>
  <c r="D111" i="1"/>
  <c r="AC111" i="1"/>
  <c r="AD111" i="1"/>
  <c r="AB111" i="1" s="1"/>
  <c r="AE111" i="1"/>
  <c r="AF111" i="1"/>
  <c r="CT111" i="1" s="1"/>
  <c r="S111" i="1" s="1"/>
  <c r="AG111" i="1"/>
  <c r="AH111" i="1"/>
  <c r="CV111" i="1" s="1"/>
  <c r="U111" i="1" s="1"/>
  <c r="AI111" i="1"/>
  <c r="AJ111" i="1"/>
  <c r="CX111" i="1" s="1"/>
  <c r="W111" i="1" s="1"/>
  <c r="CQ111" i="1"/>
  <c r="P111" i="1" s="1"/>
  <c r="CS111" i="1"/>
  <c r="R111" i="1" s="1"/>
  <c r="CU111" i="1"/>
  <c r="T111" i="1" s="1"/>
  <c r="CW111" i="1"/>
  <c r="V111" i="1" s="1"/>
  <c r="FR111" i="1"/>
  <c r="GL111" i="1"/>
  <c r="GO111" i="1"/>
  <c r="GP111" i="1"/>
  <c r="GV111" i="1"/>
  <c r="HC111" i="1"/>
  <c r="GX111" i="1" s="1"/>
  <c r="I112" i="1"/>
  <c r="AC112" i="1"/>
  <c r="AB112" i="1" s="1"/>
  <c r="AE112" i="1"/>
  <c r="AD112" i="1" s="1"/>
  <c r="CR112" i="1" s="1"/>
  <c r="Q112" i="1" s="1"/>
  <c r="AF112" i="1"/>
  <c r="AG112" i="1"/>
  <c r="CU112" i="1" s="1"/>
  <c r="T112" i="1" s="1"/>
  <c r="AH112" i="1"/>
  <c r="AI112" i="1"/>
  <c r="CW112" i="1" s="1"/>
  <c r="V112" i="1" s="1"/>
  <c r="AJ112" i="1"/>
  <c r="CT112" i="1"/>
  <c r="S112" i="1" s="1"/>
  <c r="CV112" i="1"/>
  <c r="U112" i="1" s="1"/>
  <c r="CX112" i="1"/>
  <c r="W112" i="1" s="1"/>
  <c r="FR112" i="1"/>
  <c r="GL112" i="1"/>
  <c r="GO112" i="1"/>
  <c r="GP112" i="1"/>
  <c r="GV112" i="1"/>
  <c r="GX112" i="1"/>
  <c r="HC112" i="1"/>
  <c r="C113" i="1"/>
  <c r="D113" i="1"/>
  <c r="I113" i="1"/>
  <c r="I114" i="1" s="1"/>
  <c r="GX114" i="1" s="1"/>
  <c r="AC113" i="1"/>
  <c r="AD113" i="1"/>
  <c r="AB113" i="1" s="1"/>
  <c r="AE113" i="1"/>
  <c r="AF113" i="1"/>
  <c r="CT113" i="1" s="1"/>
  <c r="S113" i="1" s="1"/>
  <c r="AG113" i="1"/>
  <c r="AH113" i="1"/>
  <c r="CV113" i="1" s="1"/>
  <c r="U113" i="1" s="1"/>
  <c r="AI113" i="1"/>
  <c r="AJ113" i="1"/>
  <c r="CX113" i="1" s="1"/>
  <c r="W113" i="1" s="1"/>
  <c r="CQ113" i="1"/>
  <c r="P113" i="1" s="1"/>
  <c r="CS113" i="1"/>
  <c r="R113" i="1" s="1"/>
  <c r="CU113" i="1"/>
  <c r="T113" i="1" s="1"/>
  <c r="CW113" i="1"/>
  <c r="V113" i="1" s="1"/>
  <c r="FR113" i="1"/>
  <c r="GL113" i="1"/>
  <c r="GO113" i="1"/>
  <c r="GP113" i="1"/>
  <c r="GV113" i="1"/>
  <c r="HC113" i="1"/>
  <c r="GX113" i="1" s="1"/>
  <c r="AC114" i="1"/>
  <c r="AB114" i="1" s="1"/>
  <c r="AE114" i="1"/>
  <c r="AD114" i="1" s="1"/>
  <c r="CR114" i="1" s="1"/>
  <c r="Q114" i="1" s="1"/>
  <c r="AF114" i="1"/>
  <c r="AG114" i="1"/>
  <c r="CU114" i="1" s="1"/>
  <c r="T114" i="1" s="1"/>
  <c r="AH114" i="1"/>
  <c r="AI114" i="1"/>
  <c r="CW114" i="1" s="1"/>
  <c r="V114" i="1" s="1"/>
  <c r="AJ114" i="1"/>
  <c r="CT114" i="1"/>
  <c r="S114" i="1" s="1"/>
  <c r="CV114" i="1"/>
  <c r="U114" i="1" s="1"/>
  <c r="CX114" i="1"/>
  <c r="W114" i="1" s="1"/>
  <c r="FR114" i="1"/>
  <c r="GL114" i="1"/>
  <c r="GO114" i="1"/>
  <c r="GP114" i="1"/>
  <c r="GV114" i="1"/>
  <c r="HC114" i="1"/>
  <c r="C115" i="1"/>
  <c r="D115" i="1"/>
  <c r="I115" i="1"/>
  <c r="I116" i="1" s="1"/>
  <c r="GX116" i="1" s="1"/>
  <c r="AC115" i="1"/>
  <c r="AD115" i="1"/>
  <c r="AB115" i="1" s="1"/>
  <c r="AE115" i="1"/>
  <c r="AF115" i="1"/>
  <c r="CT115" i="1" s="1"/>
  <c r="S115" i="1" s="1"/>
  <c r="AG115" i="1"/>
  <c r="AH115" i="1"/>
  <c r="CV115" i="1" s="1"/>
  <c r="U115" i="1" s="1"/>
  <c r="AI115" i="1"/>
  <c r="AJ115" i="1"/>
  <c r="CX115" i="1" s="1"/>
  <c r="W115" i="1" s="1"/>
  <c r="CQ115" i="1"/>
  <c r="P115" i="1" s="1"/>
  <c r="CS115" i="1"/>
  <c r="R115" i="1" s="1"/>
  <c r="CU115" i="1"/>
  <c r="T115" i="1" s="1"/>
  <c r="CW115" i="1"/>
  <c r="V115" i="1" s="1"/>
  <c r="FR115" i="1"/>
  <c r="GL115" i="1"/>
  <c r="GO115" i="1"/>
  <c r="GP115" i="1"/>
  <c r="GV115" i="1"/>
  <c r="HC115" i="1"/>
  <c r="GX115" i="1" s="1"/>
  <c r="AC116" i="1"/>
  <c r="AE116" i="1"/>
  <c r="AD116" i="1" s="1"/>
  <c r="CR116" i="1" s="1"/>
  <c r="Q116" i="1" s="1"/>
  <c r="AF116" i="1"/>
  <c r="AG116" i="1"/>
  <c r="CU116" i="1" s="1"/>
  <c r="T116" i="1" s="1"/>
  <c r="AH116" i="1"/>
  <c r="AI116" i="1"/>
  <c r="CW116" i="1" s="1"/>
  <c r="V116" i="1" s="1"/>
  <c r="AJ116" i="1"/>
  <c r="CT116" i="1"/>
  <c r="S116" i="1" s="1"/>
  <c r="CV116" i="1"/>
  <c r="CX116" i="1"/>
  <c r="W116" i="1" s="1"/>
  <c r="FR116" i="1"/>
  <c r="GL116" i="1"/>
  <c r="GO116" i="1"/>
  <c r="GP116" i="1"/>
  <c r="GV116" i="1"/>
  <c r="HC116" i="1"/>
  <c r="C117" i="1"/>
  <c r="D117" i="1"/>
  <c r="I117" i="1"/>
  <c r="I118" i="1" s="1"/>
  <c r="GX118" i="1" s="1"/>
  <c r="AC117" i="1"/>
  <c r="AD117" i="1"/>
  <c r="AB117" i="1" s="1"/>
  <c r="AE117" i="1"/>
  <c r="AF117" i="1"/>
  <c r="CT117" i="1" s="1"/>
  <c r="S117" i="1" s="1"/>
  <c r="AG117" i="1"/>
  <c r="AH117" i="1"/>
  <c r="CV117" i="1" s="1"/>
  <c r="U117" i="1" s="1"/>
  <c r="AI117" i="1"/>
  <c r="AJ117" i="1"/>
  <c r="CX117" i="1" s="1"/>
  <c r="W117" i="1" s="1"/>
  <c r="CQ117" i="1"/>
  <c r="P117" i="1" s="1"/>
  <c r="CS117" i="1"/>
  <c r="R117" i="1" s="1"/>
  <c r="CU117" i="1"/>
  <c r="T117" i="1" s="1"/>
  <c r="CW117" i="1"/>
  <c r="V117" i="1" s="1"/>
  <c r="FR117" i="1"/>
  <c r="GL117" i="1"/>
  <c r="GO117" i="1"/>
  <c r="GP117" i="1"/>
  <c r="GV117" i="1"/>
  <c r="HC117" i="1"/>
  <c r="GX117" i="1" s="1"/>
  <c r="AC118" i="1"/>
  <c r="AB118" i="1" s="1"/>
  <c r="AE118" i="1"/>
  <c r="AD118" i="1" s="1"/>
  <c r="CR118" i="1" s="1"/>
  <c r="Q118" i="1" s="1"/>
  <c r="AF118" i="1"/>
  <c r="AG118" i="1"/>
  <c r="CU118" i="1" s="1"/>
  <c r="T118" i="1" s="1"/>
  <c r="AH118" i="1"/>
  <c r="AI118" i="1"/>
  <c r="CW118" i="1" s="1"/>
  <c r="V118" i="1" s="1"/>
  <c r="AJ118" i="1"/>
  <c r="CT118" i="1"/>
  <c r="S118" i="1" s="1"/>
  <c r="CV118" i="1"/>
  <c r="U118" i="1" s="1"/>
  <c r="CX118" i="1"/>
  <c r="W118" i="1" s="1"/>
  <c r="FR118" i="1"/>
  <c r="GL118" i="1"/>
  <c r="GO118" i="1"/>
  <c r="GP118" i="1"/>
  <c r="GV118" i="1"/>
  <c r="HC118" i="1"/>
  <c r="C119" i="1"/>
  <c r="D119" i="1"/>
  <c r="I119" i="1"/>
  <c r="I120" i="1" s="1"/>
  <c r="GX120" i="1" s="1"/>
  <c r="AC119" i="1"/>
  <c r="AD119" i="1"/>
  <c r="AB119" i="1" s="1"/>
  <c r="AE119" i="1"/>
  <c r="AF119" i="1"/>
  <c r="CT119" i="1" s="1"/>
  <c r="S119" i="1" s="1"/>
  <c r="AG119" i="1"/>
  <c r="AH119" i="1"/>
  <c r="CV119" i="1" s="1"/>
  <c r="U119" i="1" s="1"/>
  <c r="AI119" i="1"/>
  <c r="AJ119" i="1"/>
  <c r="CX119" i="1" s="1"/>
  <c r="W119" i="1" s="1"/>
  <c r="CQ119" i="1"/>
  <c r="P119" i="1" s="1"/>
  <c r="CS119" i="1"/>
  <c r="R119" i="1" s="1"/>
  <c r="CU119" i="1"/>
  <c r="T119" i="1" s="1"/>
  <c r="CW119" i="1"/>
  <c r="V119" i="1" s="1"/>
  <c r="FR119" i="1"/>
  <c r="GL119" i="1"/>
  <c r="GO119" i="1"/>
  <c r="GP119" i="1"/>
  <c r="GV119" i="1"/>
  <c r="HC119" i="1"/>
  <c r="GX119" i="1" s="1"/>
  <c r="AC120" i="1"/>
  <c r="AE120" i="1"/>
  <c r="AD120" i="1" s="1"/>
  <c r="CR120" i="1" s="1"/>
  <c r="Q120" i="1" s="1"/>
  <c r="AF120" i="1"/>
  <c r="AG120" i="1"/>
  <c r="CU120" i="1" s="1"/>
  <c r="T120" i="1" s="1"/>
  <c r="AH120" i="1"/>
  <c r="AI120" i="1"/>
  <c r="CW120" i="1" s="1"/>
  <c r="V120" i="1" s="1"/>
  <c r="AJ120" i="1"/>
  <c r="CT120" i="1"/>
  <c r="S120" i="1" s="1"/>
  <c r="CV120" i="1"/>
  <c r="CX120" i="1"/>
  <c r="W120" i="1" s="1"/>
  <c r="FR120" i="1"/>
  <c r="GL120" i="1"/>
  <c r="GO120" i="1"/>
  <c r="GP120" i="1"/>
  <c r="GV120" i="1"/>
  <c r="HC120" i="1"/>
  <c r="AC121" i="1"/>
  <c r="AE121" i="1"/>
  <c r="AD121" i="1" s="1"/>
  <c r="CR121" i="1" s="1"/>
  <c r="Q121" i="1" s="1"/>
  <c r="AF121" i="1"/>
  <c r="AG121" i="1"/>
  <c r="CU121" i="1" s="1"/>
  <c r="T121" i="1" s="1"/>
  <c r="AH121" i="1"/>
  <c r="AI121" i="1"/>
  <c r="CW121" i="1" s="1"/>
  <c r="V121" i="1" s="1"/>
  <c r="AJ121" i="1"/>
  <c r="CT121" i="1"/>
  <c r="S121" i="1" s="1"/>
  <c r="CV121" i="1"/>
  <c r="U121" i="1" s="1"/>
  <c r="CX121" i="1"/>
  <c r="W121" i="1" s="1"/>
  <c r="FR121" i="1"/>
  <c r="GL121" i="1"/>
  <c r="GN121" i="1"/>
  <c r="GO121" i="1"/>
  <c r="GV121" i="1"/>
  <c r="GX121" i="1"/>
  <c r="HC121" i="1"/>
  <c r="C122" i="1"/>
  <c r="D122" i="1"/>
  <c r="AC122" i="1"/>
  <c r="AB122" i="1" s="1"/>
  <c r="AE122" i="1"/>
  <c r="AD122" i="1" s="1"/>
  <c r="CR122" i="1" s="1"/>
  <c r="Q122" i="1" s="1"/>
  <c r="AF122" i="1"/>
  <c r="AG122" i="1"/>
  <c r="CU122" i="1" s="1"/>
  <c r="T122" i="1" s="1"/>
  <c r="AH122" i="1"/>
  <c r="AI122" i="1"/>
  <c r="CW122" i="1" s="1"/>
  <c r="V122" i="1" s="1"/>
  <c r="AJ122" i="1"/>
  <c r="CT122" i="1"/>
  <c r="S122" i="1" s="1"/>
  <c r="CV122" i="1"/>
  <c r="U122" i="1" s="1"/>
  <c r="CX122" i="1"/>
  <c r="W122" i="1" s="1"/>
  <c r="FR122" i="1"/>
  <c r="GL122" i="1"/>
  <c r="GO122" i="1"/>
  <c r="GP122" i="1"/>
  <c r="GV122" i="1"/>
  <c r="GX122" i="1"/>
  <c r="HC122" i="1"/>
  <c r="AC123" i="1"/>
  <c r="AE123" i="1"/>
  <c r="AD123" i="1" s="1"/>
  <c r="CR123" i="1" s="1"/>
  <c r="Q123" i="1" s="1"/>
  <c r="AF123" i="1"/>
  <c r="AG123" i="1"/>
  <c r="CU123" i="1" s="1"/>
  <c r="T123" i="1" s="1"/>
  <c r="AH123" i="1"/>
  <c r="AI123" i="1"/>
  <c r="CW123" i="1" s="1"/>
  <c r="V123" i="1" s="1"/>
  <c r="AJ123" i="1"/>
  <c r="CT123" i="1"/>
  <c r="S123" i="1" s="1"/>
  <c r="CV123" i="1"/>
  <c r="U123" i="1" s="1"/>
  <c r="CX123" i="1"/>
  <c r="W123" i="1" s="1"/>
  <c r="FR123" i="1"/>
  <c r="GL123" i="1"/>
  <c r="GO123" i="1"/>
  <c r="GP123" i="1"/>
  <c r="GV123" i="1"/>
  <c r="GX123" i="1"/>
  <c r="HC123" i="1"/>
  <c r="O124" i="1"/>
  <c r="P124" i="1"/>
  <c r="Q124" i="1"/>
  <c r="R124" i="1"/>
  <c r="S124" i="1"/>
  <c r="T124" i="1"/>
  <c r="U124" i="1"/>
  <c r="V124" i="1"/>
  <c r="W124" i="1"/>
  <c r="X124" i="1"/>
  <c r="Y124" i="1"/>
  <c r="AB124" i="1"/>
  <c r="AC124" i="1"/>
  <c r="AD124" i="1"/>
  <c r="AE124" i="1"/>
  <c r="AF124" i="1"/>
  <c r="AG124" i="1"/>
  <c r="AH124" i="1"/>
  <c r="AI124" i="1"/>
  <c r="AJ124" i="1"/>
  <c r="CP124" i="1"/>
  <c r="GM124" i="1" s="1"/>
  <c r="FR124" i="1"/>
  <c r="GL124" i="1"/>
  <c r="GN124" i="1"/>
  <c r="GO124" i="1"/>
  <c r="GP124" i="1"/>
  <c r="GV124" i="1"/>
  <c r="GX124" i="1"/>
  <c r="O125" i="1"/>
  <c r="P125" i="1"/>
  <c r="Q125" i="1"/>
  <c r="R125" i="1"/>
  <c r="S125" i="1"/>
  <c r="T125" i="1"/>
  <c r="U125" i="1"/>
  <c r="V125" i="1"/>
  <c r="W125" i="1"/>
  <c r="X125" i="1"/>
  <c r="Y125" i="1"/>
  <c r="AB125" i="1"/>
  <c r="CP125" i="1" s="1"/>
  <c r="AC125" i="1"/>
  <c r="AD125" i="1"/>
  <c r="AE125" i="1"/>
  <c r="AF125" i="1"/>
  <c r="AG125" i="1"/>
  <c r="AH125" i="1"/>
  <c r="AI125" i="1"/>
  <c r="AJ125" i="1"/>
  <c r="FR125" i="1"/>
  <c r="GL125" i="1"/>
  <c r="GO125" i="1"/>
  <c r="GP125" i="1"/>
  <c r="GV125" i="1"/>
  <c r="GX125" i="1"/>
  <c r="B127" i="1"/>
  <c r="B22" i="1" s="1"/>
  <c r="C127" i="1"/>
  <c r="C22" i="1" s="1"/>
  <c r="D127" i="1"/>
  <c r="D22" i="1" s="1"/>
  <c r="F127" i="1"/>
  <c r="F22" i="1" s="1"/>
  <c r="G127" i="1"/>
  <c r="G22" i="1" s="1"/>
  <c r="BX127" i="1"/>
  <c r="BX22" i="1" s="1"/>
  <c r="BY127" i="1"/>
  <c r="BY22" i="1" s="1"/>
  <c r="BZ127" i="1"/>
  <c r="BZ22" i="1" s="1"/>
  <c r="CC127" i="1"/>
  <c r="CC22" i="1" s="1"/>
  <c r="CG127" i="1"/>
  <c r="CG22" i="1" s="1"/>
  <c r="CI127" i="1"/>
  <c r="CI22" i="1" s="1"/>
  <c r="CK127" i="1"/>
  <c r="CK22" i="1" s="1"/>
  <c r="CL127" i="1"/>
  <c r="CL22" i="1" s="1"/>
  <c r="F156" i="1"/>
  <c r="B162" i="1"/>
  <c r="B18" i="1" s="1"/>
  <c r="C162" i="1"/>
  <c r="C18" i="1" s="1"/>
  <c r="D162" i="1"/>
  <c r="D18" i="1" s="1"/>
  <c r="F162" i="1"/>
  <c r="F18" i="1" s="1"/>
  <c r="G162" i="1"/>
  <c r="G18" i="1" s="1"/>
  <c r="F191" i="1"/>
  <c r="CY119" i="1" l="1"/>
  <c r="X119" i="1" s="1"/>
  <c r="CZ119" i="1"/>
  <c r="Y119" i="1" s="1"/>
  <c r="CY115" i="1"/>
  <c r="X115" i="1" s="1"/>
  <c r="CZ115" i="1"/>
  <c r="Y115" i="1" s="1"/>
  <c r="CY111" i="1"/>
  <c r="X111" i="1" s="1"/>
  <c r="CZ111" i="1"/>
  <c r="Y111" i="1" s="1"/>
  <c r="CY110" i="1"/>
  <c r="X110" i="1" s="1"/>
  <c r="CZ110" i="1"/>
  <c r="Y110" i="1" s="1"/>
  <c r="CY107" i="1"/>
  <c r="X107" i="1" s="1"/>
  <c r="CZ107" i="1"/>
  <c r="Y107" i="1" s="1"/>
  <c r="AB106" i="1"/>
  <c r="CJ127" i="1"/>
  <c r="AJ127" i="1"/>
  <c r="CY103" i="1"/>
  <c r="X103" i="1" s="1"/>
  <c r="AF127" i="1"/>
  <c r="CZ103" i="1"/>
  <c r="Y103" i="1" s="1"/>
  <c r="GM125" i="1"/>
  <c r="GN125" i="1"/>
  <c r="AB123" i="1"/>
  <c r="AB121" i="1"/>
  <c r="U120" i="1"/>
  <c r="AB120" i="1"/>
  <c r="CY117" i="1"/>
  <c r="X117" i="1" s="1"/>
  <c r="CZ117" i="1"/>
  <c r="Y117" i="1" s="1"/>
  <c r="U116" i="1"/>
  <c r="AB116" i="1"/>
  <c r="CY113" i="1"/>
  <c r="X113" i="1" s="1"/>
  <c r="CZ113" i="1"/>
  <c r="Y113" i="1" s="1"/>
  <c r="AB109" i="1"/>
  <c r="AB108" i="1"/>
  <c r="CY105" i="1"/>
  <c r="X105" i="1" s="1"/>
  <c r="CZ105" i="1"/>
  <c r="Y105" i="1" s="1"/>
  <c r="AI127" i="1"/>
  <c r="AG127" i="1"/>
  <c r="BC127" i="1"/>
  <c r="AQ127" i="1"/>
  <c r="AO127" i="1"/>
  <c r="CS123" i="1"/>
  <c r="R123" i="1" s="1"/>
  <c r="CZ123" i="1" s="1"/>
  <c r="Y123" i="1" s="1"/>
  <c r="CQ123" i="1"/>
  <c r="P123" i="1" s="1"/>
  <c r="CP123" i="1" s="1"/>
  <c r="O123" i="1" s="1"/>
  <c r="CS122" i="1"/>
  <c r="R122" i="1" s="1"/>
  <c r="CY122" i="1" s="1"/>
  <c r="X122" i="1" s="1"/>
  <c r="CQ122" i="1"/>
  <c r="P122" i="1" s="1"/>
  <c r="CP122" i="1" s="1"/>
  <c r="O122" i="1" s="1"/>
  <c r="CS121" i="1"/>
  <c r="R121" i="1" s="1"/>
  <c r="CY121" i="1" s="1"/>
  <c r="X121" i="1" s="1"/>
  <c r="CQ121" i="1"/>
  <c r="P121" i="1" s="1"/>
  <c r="CP121" i="1" s="1"/>
  <c r="O121" i="1" s="1"/>
  <c r="CS120" i="1"/>
  <c r="R120" i="1" s="1"/>
  <c r="CZ120" i="1" s="1"/>
  <c r="Y120" i="1" s="1"/>
  <c r="CQ120" i="1"/>
  <c r="P120" i="1" s="1"/>
  <c r="CP120" i="1" s="1"/>
  <c r="O120" i="1" s="1"/>
  <c r="CR119" i="1"/>
  <c r="Q119" i="1" s="1"/>
  <c r="CP119" i="1" s="1"/>
  <c r="O119" i="1" s="1"/>
  <c r="CS118" i="1"/>
  <c r="R118" i="1" s="1"/>
  <c r="CY118" i="1" s="1"/>
  <c r="X118" i="1" s="1"/>
  <c r="CQ118" i="1"/>
  <c r="P118" i="1" s="1"/>
  <c r="CP118" i="1" s="1"/>
  <c r="O118" i="1" s="1"/>
  <c r="CR117" i="1"/>
  <c r="Q117" i="1" s="1"/>
  <c r="CP117" i="1" s="1"/>
  <c r="O117" i="1" s="1"/>
  <c r="CS116" i="1"/>
  <c r="R116" i="1" s="1"/>
  <c r="CY116" i="1" s="1"/>
  <c r="X116" i="1" s="1"/>
  <c r="CQ116" i="1"/>
  <c r="P116" i="1" s="1"/>
  <c r="CP116" i="1" s="1"/>
  <c r="O116" i="1" s="1"/>
  <c r="CR115" i="1"/>
  <c r="Q115" i="1" s="1"/>
  <c r="CP115" i="1" s="1"/>
  <c r="O115" i="1" s="1"/>
  <c r="CS114" i="1"/>
  <c r="R114" i="1" s="1"/>
  <c r="CZ114" i="1" s="1"/>
  <c r="Y114" i="1" s="1"/>
  <c r="CQ114" i="1"/>
  <c r="P114" i="1" s="1"/>
  <c r="CP114" i="1" s="1"/>
  <c r="O114" i="1" s="1"/>
  <c r="CR113" i="1"/>
  <c r="Q113" i="1" s="1"/>
  <c r="CP113" i="1" s="1"/>
  <c r="O113" i="1" s="1"/>
  <c r="CS112" i="1"/>
  <c r="R112" i="1" s="1"/>
  <c r="CZ112" i="1" s="1"/>
  <c r="Y112" i="1" s="1"/>
  <c r="CQ112" i="1"/>
  <c r="P112" i="1" s="1"/>
  <c r="CP112" i="1" s="1"/>
  <c r="O112" i="1" s="1"/>
  <c r="CR111" i="1"/>
  <c r="Q111" i="1" s="1"/>
  <c r="CP111" i="1" s="1"/>
  <c r="O111" i="1" s="1"/>
  <c r="CR110" i="1"/>
  <c r="Q110" i="1" s="1"/>
  <c r="CP110" i="1" s="1"/>
  <c r="O110" i="1" s="1"/>
  <c r="CS109" i="1"/>
  <c r="R109" i="1" s="1"/>
  <c r="CZ109" i="1" s="1"/>
  <c r="Y109" i="1" s="1"/>
  <c r="CQ109" i="1"/>
  <c r="P109" i="1" s="1"/>
  <c r="CP109" i="1" s="1"/>
  <c r="O109" i="1" s="1"/>
  <c r="CS108" i="1"/>
  <c r="R108" i="1" s="1"/>
  <c r="CZ108" i="1" s="1"/>
  <c r="Y108" i="1" s="1"/>
  <c r="CQ108" i="1"/>
  <c r="P108" i="1" s="1"/>
  <c r="CP108" i="1" s="1"/>
  <c r="O108" i="1" s="1"/>
  <c r="CR107" i="1"/>
  <c r="Q107" i="1" s="1"/>
  <c r="CP107" i="1" s="1"/>
  <c r="O107" i="1" s="1"/>
  <c r="CS106" i="1"/>
  <c r="R106" i="1" s="1"/>
  <c r="CY106" i="1" s="1"/>
  <c r="X106" i="1" s="1"/>
  <c r="CQ106" i="1"/>
  <c r="P106" i="1" s="1"/>
  <c r="CP106" i="1" s="1"/>
  <c r="O106" i="1" s="1"/>
  <c r="CR105" i="1"/>
  <c r="Q105" i="1" s="1"/>
  <c r="CP105" i="1" s="1"/>
  <c r="O105" i="1" s="1"/>
  <c r="CS104" i="1"/>
  <c r="R104" i="1" s="1"/>
  <c r="CY104" i="1" s="1"/>
  <c r="X104" i="1" s="1"/>
  <c r="CQ104" i="1"/>
  <c r="P104" i="1" s="1"/>
  <c r="CP104" i="1" s="1"/>
  <c r="O104" i="1" s="1"/>
  <c r="CR103" i="1"/>
  <c r="Q103" i="1" s="1"/>
  <c r="CP103" i="1" s="1"/>
  <c r="O103" i="1" s="1"/>
  <c r="AB101" i="1"/>
  <c r="CY100" i="1"/>
  <c r="X100" i="1" s="1"/>
  <c r="CZ100" i="1"/>
  <c r="Y100" i="1" s="1"/>
  <c r="AB99" i="1"/>
  <c r="CY98" i="1"/>
  <c r="X98" i="1" s="1"/>
  <c r="CZ98" i="1"/>
  <c r="Y98" i="1" s="1"/>
  <c r="CZ97" i="1"/>
  <c r="Y97" i="1" s="1"/>
  <c r="CY97" i="1"/>
  <c r="X97" i="1" s="1"/>
  <c r="CP97" i="1"/>
  <c r="O97" i="1" s="1"/>
  <c r="AB96" i="1"/>
  <c r="CY95" i="1"/>
  <c r="X95" i="1" s="1"/>
  <c r="CZ95" i="1"/>
  <c r="Y95" i="1" s="1"/>
  <c r="AB95" i="1"/>
  <c r="CR95" i="1"/>
  <c r="Q95" i="1" s="1"/>
  <c r="CP95" i="1" s="1"/>
  <c r="O95" i="1" s="1"/>
  <c r="CZ94" i="1"/>
  <c r="Y94" i="1" s="1"/>
  <c r="CY94" i="1"/>
  <c r="X94" i="1" s="1"/>
  <c r="CP94" i="1"/>
  <c r="O94" i="1" s="1"/>
  <c r="CY93" i="1"/>
  <c r="X93" i="1" s="1"/>
  <c r="CZ93" i="1"/>
  <c r="Y93" i="1" s="1"/>
  <c r="CZ92" i="1"/>
  <c r="Y92" i="1" s="1"/>
  <c r="CY92" i="1"/>
  <c r="X92" i="1" s="1"/>
  <c r="CP92" i="1"/>
  <c r="O92" i="1" s="1"/>
  <c r="AB91" i="1"/>
  <c r="AB90" i="1"/>
  <c r="AB89" i="1"/>
  <c r="CZ88" i="1"/>
  <c r="Y88" i="1" s="1"/>
  <c r="CY88" i="1"/>
  <c r="X88" i="1" s="1"/>
  <c r="CZ87" i="1"/>
  <c r="Y87" i="1" s="1"/>
  <c r="CY87" i="1"/>
  <c r="X87" i="1" s="1"/>
  <c r="AB85" i="1"/>
  <c r="CZ84" i="1"/>
  <c r="Y84" i="1" s="1"/>
  <c r="CY84" i="1"/>
  <c r="X84" i="1" s="1"/>
  <c r="AB82" i="1"/>
  <c r="CZ81" i="1"/>
  <c r="Y81" i="1" s="1"/>
  <c r="CY81" i="1"/>
  <c r="X81" i="1" s="1"/>
  <c r="CP79" i="1"/>
  <c r="O79" i="1" s="1"/>
  <c r="AB78" i="1"/>
  <c r="CZ77" i="1"/>
  <c r="Y77" i="1" s="1"/>
  <c r="CY77" i="1"/>
  <c r="X77" i="1" s="1"/>
  <c r="BB127" i="1"/>
  <c r="AZ127" i="1"/>
  <c r="AX127" i="1"/>
  <c r="AT127" i="1"/>
  <c r="AP127" i="1"/>
  <c r="CX284" i="3"/>
  <c r="CX286" i="3"/>
  <c r="CX288" i="3"/>
  <c r="CX290" i="3"/>
  <c r="CX292" i="3"/>
  <c r="CX285" i="3"/>
  <c r="CX287" i="3"/>
  <c r="CX289" i="3"/>
  <c r="CX291" i="3"/>
  <c r="CX276" i="3"/>
  <c r="CX278" i="3"/>
  <c r="CX280" i="3"/>
  <c r="CX282" i="3"/>
  <c r="CX275" i="3"/>
  <c r="CX277" i="3"/>
  <c r="CX279" i="3"/>
  <c r="CX281" i="3"/>
  <c r="CX283" i="3"/>
  <c r="CX270" i="3"/>
  <c r="CX272" i="3"/>
  <c r="CX274" i="3"/>
  <c r="CX269" i="3"/>
  <c r="CX271" i="3"/>
  <c r="CX273" i="3"/>
  <c r="CX262" i="3"/>
  <c r="CX264" i="3"/>
  <c r="CX266" i="3"/>
  <c r="CX268" i="3"/>
  <c r="CX261" i="3"/>
  <c r="CX263" i="3"/>
  <c r="CX265" i="3"/>
  <c r="CX267" i="3"/>
  <c r="CX244" i="3"/>
  <c r="CX246" i="3"/>
  <c r="CX248" i="3"/>
  <c r="CX250" i="3"/>
  <c r="CX252" i="3"/>
  <c r="CX243" i="3"/>
  <c r="CX245" i="3"/>
  <c r="CX247" i="3"/>
  <c r="CX249" i="3"/>
  <c r="CX251" i="3"/>
  <c r="CX234" i="3"/>
  <c r="CX236" i="3"/>
  <c r="CX238" i="3"/>
  <c r="CX240" i="3"/>
  <c r="CX242" i="3"/>
  <c r="CX235" i="3"/>
  <c r="CX237" i="3"/>
  <c r="CX239" i="3"/>
  <c r="CX241" i="3"/>
  <c r="CZ96" i="1"/>
  <c r="Y96" i="1" s="1"/>
  <c r="CY96" i="1"/>
  <c r="X96" i="1" s="1"/>
  <c r="CP96" i="1"/>
  <c r="O96" i="1" s="1"/>
  <c r="GM93" i="1"/>
  <c r="GN93" i="1"/>
  <c r="CY91" i="1"/>
  <c r="X91" i="1" s="1"/>
  <c r="CZ91" i="1"/>
  <c r="Y91" i="1" s="1"/>
  <c r="CP91" i="1"/>
  <c r="O91" i="1" s="1"/>
  <c r="CZ90" i="1"/>
  <c r="Y90" i="1" s="1"/>
  <c r="CY90" i="1"/>
  <c r="X90" i="1" s="1"/>
  <c r="CP90" i="1"/>
  <c r="O90" i="1" s="1"/>
  <c r="CY89" i="1"/>
  <c r="X89" i="1" s="1"/>
  <c r="CZ89" i="1"/>
  <c r="Y89" i="1" s="1"/>
  <c r="CP89" i="1"/>
  <c r="O89" i="1" s="1"/>
  <c r="GN88" i="1"/>
  <c r="GM88" i="1"/>
  <c r="GN87" i="1"/>
  <c r="GM87" i="1"/>
  <c r="GN84" i="1"/>
  <c r="GM84" i="1"/>
  <c r="GN81" i="1"/>
  <c r="GM81" i="1"/>
  <c r="CZ79" i="1"/>
  <c r="Y79" i="1" s="1"/>
  <c r="CY79" i="1"/>
  <c r="X79" i="1" s="1"/>
  <c r="GN77" i="1"/>
  <c r="GM77" i="1"/>
  <c r="CS102" i="1"/>
  <c r="R102" i="1" s="1"/>
  <c r="CZ102" i="1" s="1"/>
  <c r="Y102" i="1" s="1"/>
  <c r="CQ102" i="1"/>
  <c r="P102" i="1" s="1"/>
  <c r="CP102" i="1" s="1"/>
  <c r="O102" i="1" s="1"/>
  <c r="CS101" i="1"/>
  <c r="R101" i="1" s="1"/>
  <c r="CZ101" i="1" s="1"/>
  <c r="Y101" i="1" s="1"/>
  <c r="CQ101" i="1"/>
  <c r="P101" i="1" s="1"/>
  <c r="CP101" i="1" s="1"/>
  <c r="O101" i="1" s="1"/>
  <c r="CR100" i="1"/>
  <c r="Q100" i="1" s="1"/>
  <c r="CP100" i="1" s="1"/>
  <c r="O100" i="1" s="1"/>
  <c r="CS99" i="1"/>
  <c r="R99" i="1" s="1"/>
  <c r="CY99" i="1" s="1"/>
  <c r="X99" i="1" s="1"/>
  <c r="CX218" i="3"/>
  <c r="CX220" i="3"/>
  <c r="CX222" i="3"/>
  <c r="CX224" i="3"/>
  <c r="CX217" i="3"/>
  <c r="CX219" i="3"/>
  <c r="CX221" i="3"/>
  <c r="CX223" i="3"/>
  <c r="CR98" i="1"/>
  <c r="Q98" i="1" s="1"/>
  <c r="CP98" i="1" s="1"/>
  <c r="O98" i="1" s="1"/>
  <c r="AB88" i="1"/>
  <c r="AB87" i="1"/>
  <c r="AB84" i="1"/>
  <c r="CX178" i="3"/>
  <c r="CX180" i="3"/>
  <c r="CX177" i="3"/>
  <c r="CX179" i="3"/>
  <c r="CX181" i="3"/>
  <c r="AB81" i="1"/>
  <c r="AB79" i="1"/>
  <c r="AB77" i="1"/>
  <c r="CX160" i="3"/>
  <c r="CX162" i="3"/>
  <c r="CX164" i="3"/>
  <c r="CX166" i="3"/>
  <c r="CX161" i="3"/>
  <c r="CX163" i="3"/>
  <c r="CX165" i="3"/>
  <c r="CX167" i="3"/>
  <c r="AD75" i="1"/>
  <c r="CR75" i="1" s="1"/>
  <c r="Q75" i="1" s="1"/>
  <c r="CS75" i="1"/>
  <c r="R75" i="1" s="1"/>
  <c r="CY75" i="1" s="1"/>
  <c r="X75" i="1" s="1"/>
  <c r="CZ72" i="1"/>
  <c r="Y72" i="1" s="1"/>
  <c r="CY72" i="1"/>
  <c r="X72" i="1" s="1"/>
  <c r="CY68" i="1"/>
  <c r="X68" i="1" s="1"/>
  <c r="CZ68" i="1"/>
  <c r="Y68" i="1" s="1"/>
  <c r="CY63" i="1"/>
  <c r="X63" i="1" s="1"/>
  <c r="CZ63" i="1"/>
  <c r="Y63" i="1" s="1"/>
  <c r="CY59" i="1"/>
  <c r="X59" i="1" s="1"/>
  <c r="CZ59" i="1"/>
  <c r="Y59" i="1" s="1"/>
  <c r="CY55" i="1"/>
  <c r="X55" i="1" s="1"/>
  <c r="CZ55" i="1"/>
  <c r="Y55" i="1" s="1"/>
  <c r="CY51" i="1"/>
  <c r="X51" i="1" s="1"/>
  <c r="CZ51" i="1"/>
  <c r="Y51" i="1" s="1"/>
  <c r="CX226" i="3"/>
  <c r="CX228" i="3"/>
  <c r="CX230" i="3"/>
  <c r="CX232" i="3"/>
  <c r="CX225" i="3"/>
  <c r="CX227" i="3"/>
  <c r="CX229" i="3"/>
  <c r="CX231" i="3"/>
  <c r="CX233" i="3"/>
  <c r="CX206" i="3"/>
  <c r="CX208" i="3"/>
  <c r="CX207" i="3"/>
  <c r="CX210" i="3"/>
  <c r="CX209" i="3"/>
  <c r="CX200" i="3"/>
  <c r="CX202" i="3"/>
  <c r="CX204" i="3"/>
  <c r="CX203" i="3"/>
  <c r="CX201" i="3"/>
  <c r="CX205" i="3"/>
  <c r="CS86" i="1"/>
  <c r="R86" i="1" s="1"/>
  <c r="CY86" i="1" s="1"/>
  <c r="X86" i="1" s="1"/>
  <c r="CQ86" i="1"/>
  <c r="P86" i="1" s="1"/>
  <c r="CP86" i="1" s="1"/>
  <c r="O86" i="1" s="1"/>
  <c r="CS85" i="1"/>
  <c r="R85" i="1" s="1"/>
  <c r="CY85" i="1" s="1"/>
  <c r="X85" i="1" s="1"/>
  <c r="CQ85" i="1"/>
  <c r="P85" i="1" s="1"/>
  <c r="CP85" i="1" s="1"/>
  <c r="O85" i="1" s="1"/>
  <c r="CS83" i="1"/>
  <c r="R83" i="1" s="1"/>
  <c r="CZ83" i="1" s="1"/>
  <c r="Y83" i="1" s="1"/>
  <c r="CQ83" i="1"/>
  <c r="P83" i="1" s="1"/>
  <c r="CP83" i="1" s="1"/>
  <c r="O83" i="1" s="1"/>
  <c r="CS82" i="1"/>
  <c r="R82" i="1" s="1"/>
  <c r="CY82" i="1" s="1"/>
  <c r="X82" i="1" s="1"/>
  <c r="CQ82" i="1"/>
  <c r="P82" i="1" s="1"/>
  <c r="CP82" i="1" s="1"/>
  <c r="O82" i="1" s="1"/>
  <c r="CS80" i="1"/>
  <c r="R80" i="1" s="1"/>
  <c r="CY80" i="1" s="1"/>
  <c r="X80" i="1" s="1"/>
  <c r="CQ80" i="1"/>
  <c r="P80" i="1" s="1"/>
  <c r="CP80" i="1" s="1"/>
  <c r="O80" i="1" s="1"/>
  <c r="CX168" i="3"/>
  <c r="CX170" i="3"/>
  <c r="CX172" i="3"/>
  <c r="CX174" i="3"/>
  <c r="CX176" i="3"/>
  <c r="CX169" i="3"/>
  <c r="CX171" i="3"/>
  <c r="CX173" i="3"/>
  <c r="CX175" i="3"/>
  <c r="CS78" i="1"/>
  <c r="R78" i="1" s="1"/>
  <c r="CY78" i="1" s="1"/>
  <c r="X78" i="1" s="1"/>
  <c r="CQ78" i="1"/>
  <c r="P78" i="1" s="1"/>
  <c r="CP78" i="1" s="1"/>
  <c r="O78" i="1" s="1"/>
  <c r="CS76" i="1"/>
  <c r="R76" i="1" s="1"/>
  <c r="CY76" i="1" s="1"/>
  <c r="X76" i="1" s="1"/>
  <c r="CQ76" i="1"/>
  <c r="P76" i="1" s="1"/>
  <c r="CP76" i="1" s="1"/>
  <c r="O76" i="1" s="1"/>
  <c r="AB75" i="1"/>
  <c r="CQ75" i="1"/>
  <c r="P75" i="1" s="1"/>
  <c r="CP75" i="1" s="1"/>
  <c r="O75" i="1" s="1"/>
  <c r="CZ74" i="1"/>
  <c r="Y74" i="1" s="1"/>
  <c r="GN74" i="1" s="1"/>
  <c r="AB74" i="1"/>
  <c r="CP72" i="1"/>
  <c r="O72" i="1" s="1"/>
  <c r="CY71" i="1"/>
  <c r="X71" i="1" s="1"/>
  <c r="CZ71" i="1"/>
  <c r="Y71" i="1" s="1"/>
  <c r="CY70" i="1"/>
  <c r="X70" i="1" s="1"/>
  <c r="CZ70" i="1"/>
  <c r="Y70" i="1" s="1"/>
  <c r="AB67" i="1"/>
  <c r="CY66" i="1"/>
  <c r="X66" i="1" s="1"/>
  <c r="CZ66" i="1"/>
  <c r="Y66" i="1" s="1"/>
  <c r="CY65" i="1"/>
  <c r="X65" i="1" s="1"/>
  <c r="CZ65" i="1"/>
  <c r="Y65" i="1" s="1"/>
  <c r="CY61" i="1"/>
  <c r="X61" i="1" s="1"/>
  <c r="CZ61" i="1"/>
  <c r="Y61" i="1" s="1"/>
  <c r="U60" i="1"/>
  <c r="AH127" i="1" s="1"/>
  <c r="AB60" i="1"/>
  <c r="AB58" i="1"/>
  <c r="CY57" i="1"/>
  <c r="X57" i="1" s="1"/>
  <c r="CZ57" i="1"/>
  <c r="Y57" i="1" s="1"/>
  <c r="AB54" i="1"/>
  <c r="CY53" i="1"/>
  <c r="X53" i="1" s="1"/>
  <c r="CZ53" i="1"/>
  <c r="Y53" i="1" s="1"/>
  <c r="AB52" i="1"/>
  <c r="CY49" i="1"/>
  <c r="X49" i="1" s="1"/>
  <c r="CZ49" i="1"/>
  <c r="Y49" i="1" s="1"/>
  <c r="AB72" i="1"/>
  <c r="CX146" i="3"/>
  <c r="CX148" i="3"/>
  <c r="CX150" i="3"/>
  <c r="CX147" i="3"/>
  <c r="CX149" i="3"/>
  <c r="CR71" i="1"/>
  <c r="Q71" i="1" s="1"/>
  <c r="CP71" i="1" s="1"/>
  <c r="O71" i="1" s="1"/>
  <c r="CR70" i="1"/>
  <c r="Q70" i="1" s="1"/>
  <c r="CP70" i="1" s="1"/>
  <c r="O70" i="1" s="1"/>
  <c r="CS69" i="1"/>
  <c r="R69" i="1" s="1"/>
  <c r="CY69" i="1" s="1"/>
  <c r="X69" i="1" s="1"/>
  <c r="CQ69" i="1"/>
  <c r="P69" i="1" s="1"/>
  <c r="CP69" i="1" s="1"/>
  <c r="O69" i="1" s="1"/>
  <c r="CX136" i="3"/>
  <c r="CX138" i="3"/>
  <c r="CX140" i="3"/>
  <c r="CX142" i="3"/>
  <c r="CX144" i="3"/>
  <c r="CX135" i="3"/>
  <c r="CX137" i="3"/>
  <c r="CX139" i="3"/>
  <c r="CX141" i="3"/>
  <c r="CX143" i="3"/>
  <c r="CX145" i="3"/>
  <c r="CR68" i="1"/>
  <c r="Q68" i="1" s="1"/>
  <c r="CP68" i="1" s="1"/>
  <c r="O68" i="1" s="1"/>
  <c r="CS67" i="1"/>
  <c r="R67" i="1" s="1"/>
  <c r="CY67" i="1" s="1"/>
  <c r="X67" i="1" s="1"/>
  <c r="CQ67" i="1"/>
  <c r="P67" i="1" s="1"/>
  <c r="CP67" i="1" s="1"/>
  <c r="O67" i="1" s="1"/>
  <c r="CX126" i="3"/>
  <c r="CX128" i="3"/>
  <c r="CX130" i="3"/>
  <c r="CX132" i="3"/>
  <c r="CX134" i="3"/>
  <c r="CX125" i="3"/>
  <c r="CX127" i="3"/>
  <c r="CX129" i="3"/>
  <c r="CX131" i="3"/>
  <c r="CX133" i="3"/>
  <c r="CR66" i="1"/>
  <c r="Q66" i="1" s="1"/>
  <c r="CP66" i="1" s="1"/>
  <c r="O66" i="1" s="1"/>
  <c r="CR65" i="1"/>
  <c r="Q65" i="1" s="1"/>
  <c r="CP65" i="1" s="1"/>
  <c r="O65" i="1" s="1"/>
  <c r="CS64" i="1"/>
  <c r="R64" i="1" s="1"/>
  <c r="CY64" i="1" s="1"/>
  <c r="X64" i="1" s="1"/>
  <c r="CQ64" i="1"/>
  <c r="P64" i="1" s="1"/>
  <c r="CP64" i="1" s="1"/>
  <c r="O64" i="1" s="1"/>
  <c r="CX118" i="3"/>
  <c r="CX120" i="3"/>
  <c r="CX122" i="3"/>
  <c r="CX124" i="3"/>
  <c r="CX119" i="3"/>
  <c r="CX121" i="3"/>
  <c r="CX123" i="3"/>
  <c r="CR63" i="1"/>
  <c r="Q63" i="1" s="1"/>
  <c r="CP63" i="1" s="1"/>
  <c r="O63" i="1" s="1"/>
  <c r="CS62" i="1"/>
  <c r="R62" i="1" s="1"/>
  <c r="CZ62" i="1" s="1"/>
  <c r="Y62" i="1" s="1"/>
  <c r="CQ62" i="1"/>
  <c r="P62" i="1" s="1"/>
  <c r="CP62" i="1" s="1"/>
  <c r="O62" i="1" s="1"/>
  <c r="CR61" i="1"/>
  <c r="Q61" i="1" s="1"/>
  <c r="CP61" i="1" s="1"/>
  <c r="O61" i="1" s="1"/>
  <c r="CS60" i="1"/>
  <c r="R60" i="1" s="1"/>
  <c r="CZ60" i="1" s="1"/>
  <c r="Y60" i="1" s="1"/>
  <c r="CQ60" i="1"/>
  <c r="P60" i="1" s="1"/>
  <c r="CP60" i="1" s="1"/>
  <c r="O60" i="1" s="1"/>
  <c r="CR59" i="1"/>
  <c r="Q59" i="1" s="1"/>
  <c r="CP59" i="1" s="1"/>
  <c r="O59" i="1" s="1"/>
  <c r="CS58" i="1"/>
  <c r="R58" i="1" s="1"/>
  <c r="CZ58" i="1" s="1"/>
  <c r="Y58" i="1" s="1"/>
  <c r="CQ58" i="1"/>
  <c r="P58" i="1" s="1"/>
  <c r="CP58" i="1" s="1"/>
  <c r="O58" i="1" s="1"/>
  <c r="CX98" i="3"/>
  <c r="CX100" i="3"/>
  <c r="CX102" i="3"/>
  <c r="CX99" i="3"/>
  <c r="CX101" i="3"/>
  <c r="CR57" i="1"/>
  <c r="Q57" i="1" s="1"/>
  <c r="CP57" i="1" s="1"/>
  <c r="O57" i="1" s="1"/>
  <c r="CS56" i="1"/>
  <c r="R56" i="1" s="1"/>
  <c r="CZ56" i="1" s="1"/>
  <c r="Y56" i="1" s="1"/>
  <c r="CQ56" i="1"/>
  <c r="P56" i="1" s="1"/>
  <c r="CP56" i="1" s="1"/>
  <c r="O56" i="1" s="1"/>
  <c r="CR55" i="1"/>
  <c r="Q55" i="1" s="1"/>
  <c r="CP55" i="1" s="1"/>
  <c r="O55" i="1" s="1"/>
  <c r="CS54" i="1"/>
  <c r="R54" i="1" s="1"/>
  <c r="CY54" i="1" s="1"/>
  <c r="X54" i="1" s="1"/>
  <c r="CQ54" i="1"/>
  <c r="P54" i="1" s="1"/>
  <c r="CP54" i="1" s="1"/>
  <c r="O54" i="1" s="1"/>
  <c r="CX88" i="3"/>
  <c r="CX90" i="3"/>
  <c r="CX92" i="3"/>
  <c r="CX89" i="3"/>
  <c r="CX91" i="3"/>
  <c r="CX93" i="3"/>
  <c r="CR53" i="1"/>
  <c r="Q53" i="1" s="1"/>
  <c r="CP53" i="1" s="1"/>
  <c r="O53" i="1" s="1"/>
  <c r="CS52" i="1"/>
  <c r="R52" i="1" s="1"/>
  <c r="CZ52" i="1" s="1"/>
  <c r="Y52" i="1" s="1"/>
  <c r="CQ52" i="1"/>
  <c r="P52" i="1" s="1"/>
  <c r="CP52" i="1" s="1"/>
  <c r="O52" i="1" s="1"/>
  <c r="CR51" i="1"/>
  <c r="Q51" i="1" s="1"/>
  <c r="CP51" i="1" s="1"/>
  <c r="O51" i="1" s="1"/>
  <c r="CS50" i="1"/>
  <c r="R50" i="1" s="1"/>
  <c r="CZ50" i="1" s="1"/>
  <c r="Y50" i="1" s="1"/>
  <c r="CQ50" i="1"/>
  <c r="P50" i="1" s="1"/>
  <c r="CP50" i="1" s="1"/>
  <c r="O50" i="1" s="1"/>
  <c r="AB49" i="1"/>
  <c r="CQ49" i="1"/>
  <c r="P49" i="1" s="1"/>
  <c r="CP49" i="1" s="1"/>
  <c r="O49" i="1" s="1"/>
  <c r="CP48" i="1"/>
  <c r="O48" i="1" s="1"/>
  <c r="CP47" i="1"/>
  <c r="O47" i="1" s="1"/>
  <c r="CP46" i="1"/>
  <c r="O46" i="1" s="1"/>
  <c r="AB45" i="1"/>
  <c r="CZ44" i="1"/>
  <c r="Y44" i="1" s="1"/>
  <c r="CY44" i="1"/>
  <c r="X44" i="1" s="1"/>
  <c r="CP42" i="1"/>
  <c r="O42" i="1" s="1"/>
  <c r="CP41" i="1"/>
  <c r="O41" i="1" s="1"/>
  <c r="AB40" i="1"/>
  <c r="CZ39" i="1"/>
  <c r="Y39" i="1" s="1"/>
  <c r="CY39" i="1"/>
  <c r="X39" i="1" s="1"/>
  <c r="CX156" i="3"/>
  <c r="CX158" i="3"/>
  <c r="CX157" i="3"/>
  <c r="CX159" i="3"/>
  <c r="CS73" i="1"/>
  <c r="R73" i="1" s="1"/>
  <c r="CY73" i="1" s="1"/>
  <c r="X73" i="1" s="1"/>
  <c r="CQ73" i="1"/>
  <c r="P73" i="1" s="1"/>
  <c r="CP73" i="1" s="1"/>
  <c r="O73" i="1" s="1"/>
  <c r="CX152" i="3"/>
  <c r="CX154" i="3"/>
  <c r="CX151" i="3"/>
  <c r="CX153" i="3"/>
  <c r="CX155" i="3"/>
  <c r="CX110" i="3"/>
  <c r="CX112" i="3"/>
  <c r="CX114" i="3"/>
  <c r="CX116" i="3"/>
  <c r="CX109" i="3"/>
  <c r="CX111" i="3"/>
  <c r="CX113" i="3"/>
  <c r="CX115" i="3"/>
  <c r="CX117" i="3"/>
  <c r="CX104" i="3"/>
  <c r="CX106" i="3"/>
  <c r="CX108" i="3"/>
  <c r="CX103" i="3"/>
  <c r="CX105" i="3"/>
  <c r="CX107" i="3"/>
  <c r="CX94" i="3"/>
  <c r="CX96" i="3"/>
  <c r="CX95" i="3"/>
  <c r="CX97" i="3"/>
  <c r="CX82" i="3"/>
  <c r="CX84" i="3"/>
  <c r="CX86" i="3"/>
  <c r="CX83" i="3"/>
  <c r="CX85" i="3"/>
  <c r="CX87" i="3"/>
  <c r="CZ48" i="1"/>
  <c r="Y48" i="1" s="1"/>
  <c r="CY48" i="1"/>
  <c r="X48" i="1" s="1"/>
  <c r="CZ47" i="1"/>
  <c r="Y47" i="1" s="1"/>
  <c r="CY47" i="1"/>
  <c r="X47" i="1" s="1"/>
  <c r="CZ46" i="1"/>
  <c r="Y46" i="1" s="1"/>
  <c r="CY46" i="1"/>
  <c r="X46" i="1" s="1"/>
  <c r="GN44" i="1"/>
  <c r="GM44" i="1"/>
  <c r="CZ42" i="1"/>
  <c r="Y42" i="1" s="1"/>
  <c r="CY42" i="1"/>
  <c r="X42" i="1" s="1"/>
  <c r="CZ41" i="1"/>
  <c r="Y41" i="1" s="1"/>
  <c r="CY41" i="1"/>
  <c r="X41" i="1" s="1"/>
  <c r="CP39" i="1"/>
  <c r="O39" i="1" s="1"/>
  <c r="AB48" i="1"/>
  <c r="AB47" i="1"/>
  <c r="AB46" i="1"/>
  <c r="AB44" i="1"/>
  <c r="CX60" i="3"/>
  <c r="CX62" i="3"/>
  <c r="CX64" i="3"/>
  <c r="CX61" i="3"/>
  <c r="CX63" i="3"/>
  <c r="AB42" i="1"/>
  <c r="AB41" i="1"/>
  <c r="CX48" i="3"/>
  <c r="CX50" i="3"/>
  <c r="CX52" i="3"/>
  <c r="CX47" i="3"/>
  <c r="CX49" i="3"/>
  <c r="CX51" i="3"/>
  <c r="AB39" i="1"/>
  <c r="CY35" i="1"/>
  <c r="X35" i="1" s="1"/>
  <c r="CZ35" i="1"/>
  <c r="Y35" i="1" s="1"/>
  <c r="CY28" i="1"/>
  <c r="X28" i="1" s="1"/>
  <c r="CZ28" i="1"/>
  <c r="Y28" i="1" s="1"/>
  <c r="CY26" i="1"/>
  <c r="X26" i="1" s="1"/>
  <c r="CZ26" i="1"/>
  <c r="Y26" i="1" s="1"/>
  <c r="CP26" i="1"/>
  <c r="O26" i="1" s="1"/>
  <c r="AB24" i="1"/>
  <c r="CS45" i="1"/>
  <c r="R45" i="1" s="1"/>
  <c r="CY45" i="1" s="1"/>
  <c r="X45" i="1" s="1"/>
  <c r="CQ45" i="1"/>
  <c r="P45" i="1" s="1"/>
  <c r="CP45" i="1" s="1"/>
  <c r="O45" i="1" s="1"/>
  <c r="CX66" i="3"/>
  <c r="CX68" i="3"/>
  <c r="CX70" i="3"/>
  <c r="CX72" i="3"/>
  <c r="CX74" i="3"/>
  <c r="CX65" i="3"/>
  <c r="CX67" i="3"/>
  <c r="CX69" i="3"/>
  <c r="CX71" i="3"/>
  <c r="CX73" i="3"/>
  <c r="CS43" i="1"/>
  <c r="R43" i="1" s="1"/>
  <c r="CZ43" i="1" s="1"/>
  <c r="Y43" i="1" s="1"/>
  <c r="CQ43" i="1"/>
  <c r="P43" i="1" s="1"/>
  <c r="CP43" i="1" s="1"/>
  <c r="O43" i="1" s="1"/>
  <c r="CX54" i="3"/>
  <c r="CX56" i="3"/>
  <c r="CX58" i="3"/>
  <c r="CX53" i="3"/>
  <c r="CX55" i="3"/>
  <c r="CX57" i="3"/>
  <c r="CX59" i="3"/>
  <c r="CS40" i="1"/>
  <c r="R40" i="1" s="1"/>
  <c r="CY40" i="1" s="1"/>
  <c r="X40" i="1" s="1"/>
  <c r="CQ40" i="1"/>
  <c r="P40" i="1" s="1"/>
  <c r="CP40" i="1" s="1"/>
  <c r="O40" i="1" s="1"/>
  <c r="CS38" i="1"/>
  <c r="R38" i="1" s="1"/>
  <c r="CY38" i="1" s="1"/>
  <c r="X38" i="1" s="1"/>
  <c r="CQ38" i="1"/>
  <c r="P38" i="1" s="1"/>
  <c r="CP38" i="1" s="1"/>
  <c r="O38" i="1" s="1"/>
  <c r="AB37" i="1"/>
  <c r="CY33" i="1"/>
  <c r="X33" i="1" s="1"/>
  <c r="CZ33" i="1"/>
  <c r="Y33" i="1" s="1"/>
  <c r="AB31" i="1"/>
  <c r="CY30" i="1"/>
  <c r="X30" i="1" s="1"/>
  <c r="CZ30" i="1"/>
  <c r="Y30" i="1" s="1"/>
  <c r="CZ27" i="1"/>
  <c r="Y27" i="1" s="1"/>
  <c r="CY27" i="1"/>
  <c r="X27" i="1" s="1"/>
  <c r="CP27" i="1"/>
  <c r="O27" i="1" s="1"/>
  <c r="AB26" i="1"/>
  <c r="CZ25" i="1"/>
  <c r="Y25" i="1" s="1"/>
  <c r="CY25" i="1"/>
  <c r="X25" i="1" s="1"/>
  <c r="GN25" i="1" s="1"/>
  <c r="CS37" i="1"/>
  <c r="R37" i="1" s="1"/>
  <c r="CZ37" i="1" s="1"/>
  <c r="Y37" i="1" s="1"/>
  <c r="CQ37" i="1"/>
  <c r="P37" i="1" s="1"/>
  <c r="CP37" i="1" s="1"/>
  <c r="O37" i="1" s="1"/>
  <c r="CS36" i="1"/>
  <c r="R36" i="1" s="1"/>
  <c r="CZ36" i="1" s="1"/>
  <c r="Y36" i="1" s="1"/>
  <c r="CQ36" i="1"/>
  <c r="P36" i="1" s="1"/>
  <c r="CP36" i="1" s="1"/>
  <c r="O36" i="1" s="1"/>
  <c r="CR35" i="1"/>
  <c r="Q35" i="1" s="1"/>
  <c r="CP35" i="1" s="1"/>
  <c r="O35" i="1" s="1"/>
  <c r="CS34" i="1"/>
  <c r="R34" i="1" s="1"/>
  <c r="CY34" i="1" s="1"/>
  <c r="X34" i="1" s="1"/>
  <c r="CQ34" i="1"/>
  <c r="P34" i="1" s="1"/>
  <c r="CP34" i="1" s="1"/>
  <c r="O34" i="1" s="1"/>
  <c r="CX30" i="3"/>
  <c r="CX32" i="3"/>
  <c r="CX34" i="3"/>
  <c r="CX36" i="3"/>
  <c r="CX29" i="3"/>
  <c r="CX31" i="3"/>
  <c r="CX33" i="3"/>
  <c r="CX35" i="3"/>
  <c r="CR33" i="1"/>
  <c r="Q33" i="1" s="1"/>
  <c r="CP33" i="1" s="1"/>
  <c r="O33" i="1" s="1"/>
  <c r="CS32" i="1"/>
  <c r="R32" i="1" s="1"/>
  <c r="CY32" i="1" s="1"/>
  <c r="X32" i="1" s="1"/>
  <c r="CQ32" i="1"/>
  <c r="P32" i="1" s="1"/>
  <c r="CP32" i="1" s="1"/>
  <c r="O32" i="1" s="1"/>
  <c r="CS31" i="1"/>
  <c r="R31" i="1" s="1"/>
  <c r="CZ31" i="1" s="1"/>
  <c r="Y31" i="1" s="1"/>
  <c r="CQ31" i="1"/>
  <c r="P31" i="1" s="1"/>
  <c r="CP31" i="1" s="1"/>
  <c r="O31" i="1" s="1"/>
  <c r="CR30" i="1"/>
  <c r="Q30" i="1" s="1"/>
  <c r="CP30" i="1" s="1"/>
  <c r="O30" i="1" s="1"/>
  <c r="CS29" i="1"/>
  <c r="R29" i="1" s="1"/>
  <c r="CZ29" i="1" s="1"/>
  <c r="Y29" i="1" s="1"/>
  <c r="CQ29" i="1"/>
  <c r="P29" i="1" s="1"/>
  <c r="CP29" i="1" s="1"/>
  <c r="O29" i="1" s="1"/>
  <c r="CR28" i="1"/>
  <c r="Q28" i="1" s="1"/>
  <c r="AB25" i="1"/>
  <c r="CX2" i="3"/>
  <c r="CX1" i="3"/>
  <c r="CX20" i="3"/>
  <c r="CX22" i="3"/>
  <c r="CX24" i="3"/>
  <c r="CX26" i="3"/>
  <c r="CX28" i="3"/>
  <c r="CX21" i="3"/>
  <c r="CX23" i="3"/>
  <c r="CX25" i="3"/>
  <c r="CX27" i="3"/>
  <c r="CX10" i="3"/>
  <c r="CX12" i="3"/>
  <c r="CX11" i="3"/>
  <c r="CX13" i="3"/>
  <c r="CX8" i="3"/>
  <c r="CX7" i="3"/>
  <c r="CX9" i="3"/>
  <c r="CX4" i="3"/>
  <c r="CX6" i="3"/>
  <c r="CX3" i="3"/>
  <c r="CX5" i="3"/>
  <c r="CS24" i="1"/>
  <c r="R24" i="1" s="1"/>
  <c r="CQ24" i="1"/>
  <c r="P24" i="1" s="1"/>
  <c r="GM30" i="1" l="1"/>
  <c r="GN30" i="1"/>
  <c r="GM51" i="1"/>
  <c r="GN51" i="1"/>
  <c r="GM55" i="1"/>
  <c r="GN55" i="1"/>
  <c r="GM61" i="1"/>
  <c r="GN61" i="1"/>
  <c r="GM66" i="1"/>
  <c r="GP66" i="1"/>
  <c r="GM71" i="1"/>
  <c r="GP71" i="1"/>
  <c r="GM98" i="1"/>
  <c r="GN98" i="1"/>
  <c r="GM100" i="1"/>
  <c r="GN100" i="1"/>
  <c r="GM95" i="1"/>
  <c r="GN95" i="1"/>
  <c r="GM103" i="1"/>
  <c r="GN103" i="1"/>
  <c r="GM107" i="1"/>
  <c r="GN107" i="1"/>
  <c r="GM111" i="1"/>
  <c r="GN111" i="1"/>
  <c r="GM115" i="1"/>
  <c r="GN115" i="1"/>
  <c r="GM119" i="1"/>
  <c r="GN119" i="1"/>
  <c r="GM35" i="1"/>
  <c r="GN35" i="1"/>
  <c r="GM33" i="1"/>
  <c r="GN33" i="1"/>
  <c r="GM53" i="1"/>
  <c r="GN53" i="1"/>
  <c r="GM57" i="1"/>
  <c r="GN57" i="1"/>
  <c r="GM59" i="1"/>
  <c r="GN59" i="1"/>
  <c r="GM63" i="1"/>
  <c r="GN63" i="1"/>
  <c r="GM65" i="1"/>
  <c r="GN65" i="1"/>
  <c r="GM68" i="1"/>
  <c r="GN68" i="1"/>
  <c r="GM70" i="1"/>
  <c r="GN70" i="1"/>
  <c r="GM105" i="1"/>
  <c r="GN105" i="1"/>
  <c r="GM110" i="1"/>
  <c r="GN110" i="1"/>
  <c r="GM113" i="1"/>
  <c r="GN113" i="1"/>
  <c r="GM117" i="1"/>
  <c r="GN117" i="1"/>
  <c r="CZ24" i="1"/>
  <c r="Y24" i="1" s="1"/>
  <c r="AE127" i="1"/>
  <c r="AD127" i="1"/>
  <c r="CY24" i="1"/>
  <c r="X24" i="1" s="1"/>
  <c r="GN27" i="1"/>
  <c r="GM27" i="1"/>
  <c r="CY29" i="1"/>
  <c r="X29" i="1" s="1"/>
  <c r="CZ32" i="1"/>
  <c r="Y32" i="1" s="1"/>
  <c r="GN32" i="1" s="1"/>
  <c r="CY36" i="1"/>
  <c r="X36" i="1" s="1"/>
  <c r="GN36" i="1" s="1"/>
  <c r="GM40" i="1"/>
  <c r="GM25" i="1"/>
  <c r="GM26" i="1"/>
  <c r="GN26" i="1"/>
  <c r="CY31" i="1"/>
  <c r="X31" i="1" s="1"/>
  <c r="GN31" i="1" s="1"/>
  <c r="CZ34" i="1"/>
  <c r="Y34" i="1" s="1"/>
  <c r="CZ40" i="1"/>
  <c r="Y40" i="1" s="1"/>
  <c r="GN40" i="1" s="1"/>
  <c r="CZ45" i="1"/>
  <c r="Y45" i="1" s="1"/>
  <c r="CZ38" i="1"/>
  <c r="Y38" i="1" s="1"/>
  <c r="GM38" i="1" s="1"/>
  <c r="GN42" i="1"/>
  <c r="GM42" i="1"/>
  <c r="CY43" i="1"/>
  <c r="X43" i="1" s="1"/>
  <c r="GN46" i="1"/>
  <c r="GM46" i="1"/>
  <c r="GN48" i="1"/>
  <c r="GM48" i="1"/>
  <c r="GM56" i="1"/>
  <c r="GM64" i="1"/>
  <c r="CY56" i="1"/>
  <c r="X56" i="1" s="1"/>
  <c r="GN56" i="1" s="1"/>
  <c r="CY62" i="1"/>
  <c r="X62" i="1" s="1"/>
  <c r="GM62" i="1" s="1"/>
  <c r="CZ64" i="1"/>
  <c r="Y64" i="1" s="1"/>
  <c r="GN64" i="1" s="1"/>
  <c r="CZ69" i="1"/>
  <c r="Y69" i="1" s="1"/>
  <c r="GM69" i="1" s="1"/>
  <c r="CZ73" i="1"/>
  <c r="Y73" i="1" s="1"/>
  <c r="GN73" i="1" s="1"/>
  <c r="GM74" i="1"/>
  <c r="GN82" i="1"/>
  <c r="CY50" i="1"/>
  <c r="X50" i="1" s="1"/>
  <c r="CY52" i="1"/>
  <c r="X52" i="1" s="1"/>
  <c r="GM52" i="1" s="1"/>
  <c r="CZ54" i="1"/>
  <c r="Y54" i="1" s="1"/>
  <c r="CY58" i="1"/>
  <c r="X58" i="1" s="1"/>
  <c r="GM58" i="1" s="1"/>
  <c r="CY60" i="1"/>
  <c r="X60" i="1" s="1"/>
  <c r="CZ67" i="1"/>
  <c r="Y67" i="1" s="1"/>
  <c r="GM67" i="1" s="1"/>
  <c r="GM101" i="1"/>
  <c r="CZ75" i="1"/>
  <c r="Y75" i="1" s="1"/>
  <c r="CZ78" i="1"/>
  <c r="Y78" i="1" s="1"/>
  <c r="CZ82" i="1"/>
  <c r="Y82" i="1" s="1"/>
  <c r="GM82" i="1" s="1"/>
  <c r="CZ85" i="1"/>
  <c r="Y85" i="1" s="1"/>
  <c r="GN85" i="1" s="1"/>
  <c r="GM89" i="1"/>
  <c r="GN89" i="1"/>
  <c r="GM91" i="1"/>
  <c r="GN91" i="1"/>
  <c r="CY101" i="1"/>
  <c r="X101" i="1" s="1"/>
  <c r="GN101" i="1" s="1"/>
  <c r="AT22" i="1"/>
  <c r="AT162" i="1"/>
  <c r="F145" i="1"/>
  <c r="F16" i="2" s="1"/>
  <c r="F18" i="2" s="1"/>
  <c r="AZ22" i="1"/>
  <c r="F138" i="1"/>
  <c r="AZ162" i="1"/>
  <c r="CZ76" i="1"/>
  <c r="Y76" i="1" s="1"/>
  <c r="CZ80" i="1"/>
  <c r="Y80" i="1" s="1"/>
  <c r="GN80" i="1" s="1"/>
  <c r="CY83" i="1"/>
  <c r="X83" i="1" s="1"/>
  <c r="GP83" i="1" s="1"/>
  <c r="CZ86" i="1"/>
  <c r="Y86" i="1" s="1"/>
  <c r="GN86" i="1" s="1"/>
  <c r="GN94" i="1"/>
  <c r="GM94" i="1"/>
  <c r="CZ99" i="1"/>
  <c r="Y99" i="1" s="1"/>
  <c r="GN99" i="1" s="1"/>
  <c r="CY102" i="1"/>
  <c r="X102" i="1" s="1"/>
  <c r="GM102" i="1" s="1"/>
  <c r="GN118" i="1"/>
  <c r="AQ22" i="1"/>
  <c r="F137" i="1"/>
  <c r="AQ162" i="1"/>
  <c r="AI22" i="1"/>
  <c r="V127" i="1"/>
  <c r="CZ104" i="1"/>
  <c r="Y104" i="1" s="1"/>
  <c r="CZ106" i="1"/>
  <c r="Y106" i="1" s="1"/>
  <c r="GN106" i="1" s="1"/>
  <c r="CY112" i="1"/>
  <c r="X112" i="1" s="1"/>
  <c r="CY114" i="1"/>
  <c r="X114" i="1" s="1"/>
  <c r="GN114" i="1" s="1"/>
  <c r="CZ118" i="1"/>
  <c r="Y118" i="1" s="1"/>
  <c r="GM118" i="1" s="1"/>
  <c r="CZ122" i="1"/>
  <c r="Y122" i="1" s="1"/>
  <c r="CZ121" i="1"/>
  <c r="Y121" i="1" s="1"/>
  <c r="AF22" i="1"/>
  <c r="S127" i="1"/>
  <c r="AJ22" i="1"/>
  <c r="W127" i="1"/>
  <c r="CY108" i="1"/>
  <c r="X108" i="1" s="1"/>
  <c r="CY109" i="1"/>
  <c r="X109" i="1" s="1"/>
  <c r="CZ116" i="1"/>
  <c r="Y116" i="1" s="1"/>
  <c r="CY120" i="1"/>
  <c r="X120" i="1" s="1"/>
  <c r="CY123" i="1"/>
  <c r="X123" i="1" s="1"/>
  <c r="CP24" i="1"/>
  <c r="O24" i="1" s="1"/>
  <c r="AC127" i="1"/>
  <c r="GN29" i="1"/>
  <c r="GM29" i="1"/>
  <c r="GN34" i="1"/>
  <c r="GM34" i="1"/>
  <c r="CP28" i="1"/>
  <c r="O28" i="1" s="1"/>
  <c r="CY37" i="1"/>
  <c r="X37" i="1" s="1"/>
  <c r="GM37" i="1" s="1"/>
  <c r="GM43" i="1"/>
  <c r="GN43" i="1"/>
  <c r="GM45" i="1"/>
  <c r="GN45" i="1"/>
  <c r="GN39" i="1"/>
  <c r="GM39" i="1"/>
  <c r="GN41" i="1"/>
  <c r="GM41" i="1"/>
  <c r="GP47" i="1"/>
  <c r="GM47" i="1"/>
  <c r="GM49" i="1"/>
  <c r="GN49" i="1"/>
  <c r="GN50" i="1"/>
  <c r="GM50" i="1"/>
  <c r="GN54" i="1"/>
  <c r="GM54" i="1"/>
  <c r="GN60" i="1"/>
  <c r="GM60" i="1"/>
  <c r="AH22" i="1"/>
  <c r="U127" i="1"/>
  <c r="GN72" i="1"/>
  <c r="GM72" i="1"/>
  <c r="GN75" i="1"/>
  <c r="GM75" i="1"/>
  <c r="GM76" i="1"/>
  <c r="GN76" i="1"/>
  <c r="GM78" i="1"/>
  <c r="GN78" i="1"/>
  <c r="GN90" i="1"/>
  <c r="GM90" i="1"/>
  <c r="GN96" i="1"/>
  <c r="GM96" i="1"/>
  <c r="AP22" i="1"/>
  <c r="F136" i="1"/>
  <c r="G16" i="2" s="1"/>
  <c r="G18" i="2" s="1"/>
  <c r="AP162" i="1"/>
  <c r="AX22" i="1"/>
  <c r="F134" i="1"/>
  <c r="AX162" i="1"/>
  <c r="BB22" i="1"/>
  <c r="F140" i="1"/>
  <c r="BB162" i="1"/>
  <c r="GN79" i="1"/>
  <c r="GM79" i="1"/>
  <c r="GN92" i="1"/>
  <c r="GM92" i="1"/>
  <c r="GN97" i="1"/>
  <c r="GM97" i="1"/>
  <c r="GN104" i="1"/>
  <c r="GM104" i="1"/>
  <c r="GN108" i="1"/>
  <c r="GM108" i="1"/>
  <c r="GP109" i="1"/>
  <c r="GM109" i="1"/>
  <c r="GN112" i="1"/>
  <c r="GM112" i="1"/>
  <c r="GN116" i="1"/>
  <c r="GM116" i="1"/>
  <c r="GN120" i="1"/>
  <c r="GM120" i="1"/>
  <c r="GP121" i="1"/>
  <c r="GM121" i="1"/>
  <c r="GN122" i="1"/>
  <c r="GM122" i="1"/>
  <c r="GN123" i="1"/>
  <c r="GM123" i="1"/>
  <c r="AO22" i="1"/>
  <c r="F131" i="1"/>
  <c r="AO162" i="1"/>
  <c r="BC22" i="1"/>
  <c r="F143" i="1"/>
  <c r="BC162" i="1"/>
  <c r="AG22" i="1"/>
  <c r="T127" i="1"/>
  <c r="CJ22" i="1"/>
  <c r="BA127" i="1"/>
  <c r="AX18" i="1" l="1"/>
  <c r="F169" i="1"/>
  <c r="BA22" i="1"/>
  <c r="F147" i="1"/>
  <c r="BA162" i="1"/>
  <c r="T22" i="1"/>
  <c r="F148" i="1"/>
  <c r="T162" i="1"/>
  <c r="BC18" i="1"/>
  <c r="F178" i="1"/>
  <c r="BB18" i="1"/>
  <c r="F175" i="1"/>
  <c r="AP18" i="1"/>
  <c r="F171" i="1"/>
  <c r="GM28" i="1"/>
  <c r="GN28" i="1"/>
  <c r="CB127" i="1" s="1"/>
  <c r="GM24" i="1"/>
  <c r="GP24" i="1"/>
  <c r="AB127" i="1"/>
  <c r="W22" i="1"/>
  <c r="W162" i="1"/>
  <c r="F151" i="1"/>
  <c r="S22" i="1"/>
  <c r="F142" i="1"/>
  <c r="J16" i="2" s="1"/>
  <c r="J18" i="2" s="1"/>
  <c r="S162" i="1"/>
  <c r="GM114" i="1"/>
  <c r="GM106" i="1"/>
  <c r="AZ18" i="1"/>
  <c r="F173" i="1"/>
  <c r="AT18" i="1"/>
  <c r="F180" i="1"/>
  <c r="GP102" i="1"/>
  <c r="GM86" i="1"/>
  <c r="GM85" i="1"/>
  <c r="GM83" i="1"/>
  <c r="GM80" i="1"/>
  <c r="GN69" i="1"/>
  <c r="GN67" i="1"/>
  <c r="GN62" i="1"/>
  <c r="GN58" i="1"/>
  <c r="GN52" i="1"/>
  <c r="GM73" i="1"/>
  <c r="GN38" i="1"/>
  <c r="GN37" i="1"/>
  <c r="GM36" i="1"/>
  <c r="GM32" i="1"/>
  <c r="GM31" i="1"/>
  <c r="AD22" i="1"/>
  <c r="Q127" i="1"/>
  <c r="AL127" i="1"/>
  <c r="GM99" i="1"/>
  <c r="AO18" i="1"/>
  <c r="F166" i="1"/>
  <c r="U22" i="1"/>
  <c r="U162" i="1"/>
  <c r="F149" i="1"/>
  <c r="AC22" i="1"/>
  <c r="P127" i="1"/>
  <c r="CF127" i="1"/>
  <c r="CH127" i="1"/>
  <c r="CE127" i="1"/>
  <c r="V22" i="1"/>
  <c r="F150" i="1"/>
  <c r="V162" i="1"/>
  <c r="AQ18" i="1"/>
  <c r="F172" i="1"/>
  <c r="AK127" i="1"/>
  <c r="AE22" i="1"/>
  <c r="R127" i="1"/>
  <c r="CB22" i="1" l="1"/>
  <c r="AS127" i="1"/>
  <c r="V18" i="1"/>
  <c r="F185" i="1"/>
  <c r="CH22" i="1"/>
  <c r="AY127" i="1"/>
  <c r="R22" i="1"/>
  <c r="F141" i="1"/>
  <c r="R162" i="1"/>
  <c r="AK22" i="1"/>
  <c r="X127" i="1"/>
  <c r="CE22" i="1"/>
  <c r="AV127" i="1"/>
  <c r="CF22" i="1"/>
  <c r="AW127" i="1"/>
  <c r="U18" i="1"/>
  <c r="F184" i="1"/>
  <c r="Q22" i="1"/>
  <c r="Q162" i="1"/>
  <c r="F139" i="1"/>
  <c r="S18" i="1"/>
  <c r="F177" i="1"/>
  <c r="W18" i="1"/>
  <c r="F186" i="1"/>
  <c r="AB22" i="1"/>
  <c r="O127" i="1"/>
  <c r="CA127" i="1"/>
  <c r="BA18" i="1"/>
  <c r="F182" i="1"/>
  <c r="P22" i="1"/>
  <c r="F130" i="1"/>
  <c r="P162" i="1"/>
  <c r="AL22" i="1"/>
  <c r="Y127" i="1"/>
  <c r="CD127" i="1"/>
  <c r="T18" i="1"/>
  <c r="F183" i="1"/>
  <c r="CD22" i="1" l="1"/>
  <c r="AU127" i="1"/>
  <c r="Y22" i="1"/>
  <c r="Y162" i="1"/>
  <c r="F153" i="1"/>
  <c r="P18" i="1"/>
  <c r="F165" i="1"/>
  <c r="O22" i="1"/>
  <c r="O162" i="1"/>
  <c r="F129" i="1"/>
  <c r="AY22" i="1"/>
  <c r="F135" i="1"/>
  <c r="AY162" i="1"/>
  <c r="AS22" i="1"/>
  <c r="F144" i="1"/>
  <c r="E16" i="2" s="1"/>
  <c r="AS162" i="1"/>
  <c r="CA22" i="1"/>
  <c r="AR127" i="1"/>
  <c r="Q18" i="1"/>
  <c r="F174" i="1"/>
  <c r="AW22" i="1"/>
  <c r="F133" i="1"/>
  <c r="AW162" i="1"/>
  <c r="AV22" i="1"/>
  <c r="F132" i="1"/>
  <c r="AV162" i="1"/>
  <c r="X22" i="1"/>
  <c r="F152" i="1"/>
  <c r="X162" i="1"/>
  <c r="R18" i="1"/>
  <c r="F176" i="1"/>
  <c r="AV18" i="1" l="1"/>
  <c r="F167" i="1"/>
  <c r="F157" i="1"/>
  <c r="F158" i="1" s="1"/>
  <c r="F160" i="1" s="1"/>
  <c r="AR22" i="1"/>
  <c r="F154" i="1"/>
  <c r="AR162" i="1"/>
  <c r="AS18" i="1"/>
  <c r="F179" i="1"/>
  <c r="Y18" i="1"/>
  <c r="F188" i="1"/>
  <c r="AU22" i="1"/>
  <c r="F146" i="1"/>
  <c r="H16" i="2" s="1"/>
  <c r="H18" i="2" s="1"/>
  <c r="AU162" i="1"/>
  <c r="X18" i="1"/>
  <c r="F187" i="1"/>
  <c r="AW18" i="1"/>
  <c r="F168" i="1"/>
  <c r="F192" i="1" s="1"/>
  <c r="F193" i="1" s="1"/>
  <c r="F195" i="1" s="1"/>
  <c r="I16" i="2"/>
  <c r="I18" i="2" s="1"/>
  <c r="E18" i="2"/>
  <c r="AY18" i="1"/>
  <c r="F170" i="1"/>
  <c r="O18" i="1"/>
  <c r="F164" i="1"/>
  <c r="AR18" i="1" l="1"/>
  <c r="F189" i="1"/>
  <c r="AU18" i="1"/>
  <c r="F181" i="1"/>
</calcChain>
</file>

<file path=xl/sharedStrings.xml><?xml version="1.0" encoding="utf-8"?>
<sst xmlns="http://schemas.openxmlformats.org/spreadsheetml/2006/main" count="8182" uniqueCount="863">
  <si>
    <t>Smeta.RU  (495) 974-1589</t>
  </si>
  <si>
    <t>_PS_</t>
  </si>
  <si>
    <t>Smeta.RU</t>
  </si>
  <si>
    <t/>
  </si>
  <si>
    <t>Новый объект_(Копия)_(Копия)</t>
  </si>
  <si>
    <t>Капрем ДК д.Чемод2019_(Кровл Цок ОтмДорЛав б/окон и ог</t>
  </si>
  <si>
    <t>Сметные нормы списания</t>
  </si>
  <si>
    <t>Коды ценников</t>
  </si>
  <si>
    <t>ФЕР-2017</t>
  </si>
  <si>
    <t>ТР для Версии 10: Центральные регионы (с уч. п-ма 2536-ИП/12/ГС от 27.11.12, 01/57049-ЮЛ от 27.04.2018) от 30.08.2018 г</t>
  </si>
  <si>
    <t>Поправки  для ГСН 2017 от 25.10.2017 г</t>
  </si>
  <si>
    <t>Новая локальная смета</t>
  </si>
  <si>
    <t>1</t>
  </si>
  <si>
    <t>Кровля.</t>
  </si>
  <si>
    <t>Строка по умолчанию</t>
  </si>
  <si>
    <t>Прочие работы</t>
  </si>
  <si>
    <t>по умолчанию</t>
  </si>
  <si>
    <t>2</t>
  </si>
  <si>
    <t>46-04-008-04</t>
  </si>
  <si>
    <t>Разборка покрытий кровель из волнистых и полуволнистых асбестоцементных листов</t>
  </si>
  <si>
    <t>100 м2</t>
  </si>
  <si>
    <t>ФЕР-2001, 46-04-008-04, приказ Минстроя России №1039/пр от 30.12.2016г.</t>
  </si>
  <si>
    <t>Общестроительные работы</t>
  </si>
  <si>
    <t>Реконструкция зданий и сооружений</t>
  </si>
  <si>
    <t>ФЕР-46</t>
  </si>
  <si>
    <t>*0,9</t>
  </si>
  <si>
    <t>*0,85</t>
  </si>
  <si>
    <t>3</t>
  </si>
  <si>
    <t>54-3-1</t>
  </si>
  <si>
    <t>Разборка подшивки  (карнизов) потолков чистой из строганных досок</t>
  </si>
  <si>
    <t>ФЕРр-2001, 54-3-1, приказ Минстроя России №1039/пр от 30.12.2016г.</t>
  </si>
  <si>
    <t>Ремонтно-строительные работы</t>
  </si>
  <si>
    <t>Перекрытия</t>
  </si>
  <si>
    <t>рФЕР-54</t>
  </si>
  <si>
    <t>3,1</t>
  </si>
  <si>
    <t>01.7.07.07</t>
  </si>
  <si>
    <t>Строительный мусор</t>
  </si>
  <si>
    <t>т</t>
  </si>
  <si>
    <t>4</t>
  </si>
  <si>
    <t>58-2-1</t>
  </si>
  <si>
    <t>Разборка слуховых окон прямоугольных двускатных</t>
  </si>
  <si>
    <t>100 ШТ</t>
  </si>
  <si>
    <t>ФЕРр-2001, 58-2-1, приказ Минстроя России №1039/пр от 30.12.2016г.</t>
  </si>
  <si>
    <t>Крыши, кровля</t>
  </si>
  <si>
    <t>рФЕР-58</t>
  </si>
  <si>
    <t>4,1</t>
  </si>
  <si>
    <t>5</t>
  </si>
  <si>
    <t>58-1-1</t>
  </si>
  <si>
    <t>Разборка деревянных элементов конструкций крыш обрешетки из брусков с прозорами</t>
  </si>
  <si>
    <t>ФЕРр-2001, 58-1-1, приказ Минстроя России №1039/пр от 30.12.2016г.</t>
  </si>
  <si>
    <t>5,1</t>
  </si>
  <si>
    <t>6</t>
  </si>
  <si>
    <t>58-5-6</t>
  </si>
  <si>
    <t>Ремонт деревянных элементов конструкций крыш выправка деревянных стропильных ног с постановкой раскосов</t>
  </si>
  <si>
    <t>ШТ</t>
  </si>
  <si>
    <t>ФЕРр-2001, 58-5-6, приказ Минстроя России №1039/пр от 30.12.2016г.</t>
  </si>
  <si>
    <t>7</t>
  </si>
  <si>
    <t>12-01-007-08</t>
  </si>
  <si>
    <t>Устройство кровель из оцинкованной стали без настенных желобов</t>
  </si>
  <si>
    <t>ФЕР-2001, 12-01-007-08, приказ Минстроя России №1039/пр от 30.12.2016г.</t>
  </si>
  <si>
    <t>Поправка: п.8.7.1  Наименование: При выполнении работ в существующих зданиях и сооружениях, аналогичных процессам при новом строительстве (кроме работ по нормам сборника № 46 «Работы при реконструкции зданий и сооружений»)</t>
  </si>
  <si>
    <t>)*1,25</t>
  </si>
  <si>
    <t>)*1,15</t>
  </si>
  <si>
    <t>Кровли</t>
  </si>
  <si>
    <t>ФЕР-12</t>
  </si>
  <si>
    <t>Поправка: п.8.7.1</t>
  </si>
  <si>
    <t>8</t>
  </si>
  <si>
    <t>12-01-015-03</t>
  </si>
  <si>
    <t>Устройство пароизоляции прокладочной в один слой</t>
  </si>
  <si>
    <t>ФЕР-2001, 12-01-015-03, приказ Минстроя России №1039/пр от 30.12.2016г.</t>
  </si>
  <si>
    <t>8,1</t>
  </si>
  <si>
    <t>12.1.02.06-0022</t>
  </si>
  <si>
    <t>Рубероид кровельный с пылевидной посыпкой марки РКП-350б</t>
  </si>
  <si>
    <t>м2</t>
  </si>
  <si>
    <t>ФССЦ-2001, 12.1.02.06-0022, приказ Минстроя России №1039/пр от 30.12.2016г.</t>
  </si>
  <si>
    <t>8,2</t>
  </si>
  <si>
    <t>01.2.03.03-0013</t>
  </si>
  <si>
    <t>Мастика битумная кровельная горячая</t>
  </si>
  <si>
    <t>ФССЦ-2001, 01.2.03.03-0013, приказ Минстроя России №1039/пр от 30.12.2016г.</t>
  </si>
  <si>
    <t>9</t>
  </si>
  <si>
    <t>12.1.01.03-0039</t>
  </si>
  <si>
    <t>Пленка подкровельная антиконденсатная (гидроизоляционная) типа ЮТАКОН</t>
  </si>
  <si>
    <t>ФССЦ-2001, 12.1.01.03-0039, приказ Минстроя России №1039/пр от 30.12.2016г.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</si>
  <si>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</si>
  <si>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</si>
  <si>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</si>
  <si>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10</t>
  </si>
  <si>
    <t>10-01-003-01</t>
  </si>
  <si>
    <t>Устройство слуховых окон</t>
  </si>
  <si>
    <t>ФЕР-2001, 10-01-003-01, приказ Минстроя России №1039/пр от 30.12.2016г.</t>
  </si>
  <si>
    <t>Деревянные конструкции</t>
  </si>
  <si>
    <t>ФЕР-10</t>
  </si>
  <si>
    <t>10,1</t>
  </si>
  <si>
    <t>01.7.04.11-0023</t>
  </si>
  <si>
    <t>Приборы форточные (для 3 окон)</t>
  </si>
  <si>
    <t>компл.</t>
  </si>
  <si>
    <t>ФССЦ-2001, 01.7.04.11-0023, приказ Минстроя России №1039/пр от 30.12.2016г.</t>
  </si>
  <si>
    <t>10,2</t>
  </si>
  <si>
    <t>11.2.07.11-0009</t>
  </si>
  <si>
    <t>Створки оконные для жилых зданий площадь до 0,3 м2</t>
  </si>
  <si>
    <t>ФССЦ-2001, 11.2.07.11-0009, приказ Минстроя России №1039/пр от 30.12.2016г.</t>
  </si>
  <si>
    <t>11</t>
  </si>
  <si>
    <t>10-01-044-12</t>
  </si>
  <si>
    <t>Обивка (вентканалов) дверей оцинкованной кровельной сталью по дереву с одной стороны</t>
  </si>
  <si>
    <t>ФЕР-2001, 10-01-044-12, приказ Минстроя России №1039/пр от 30.12.2016г.</t>
  </si>
  <si>
    <t>12</t>
  </si>
  <si>
    <t>08.3.05.05-0001</t>
  </si>
  <si>
    <t>Лист оцинкованный плоский размером 2х1,25 м, толщиной 0,4 мм</t>
  </si>
  <si>
    <t>шт.</t>
  </si>
  <si>
    <t>ФССЦ-2001, 08.3.05.05-0001, приказ Минстроя России №1039/пр от 30.12.2016г.</t>
  </si>
  <si>
    <t>13</t>
  </si>
  <si>
    <t>10-01-008-05</t>
  </si>
  <si>
    <t>Устройство карнизов</t>
  </si>
  <si>
    <t>ФЕР-2001, 10-01-008-05, приказ Минстроя России №1039/пр от 30.12.2016г.</t>
  </si>
  <si>
    <t>14</t>
  </si>
  <si>
    <t>10-01-022-06</t>
  </si>
  <si>
    <t>Подшивка потолков сталью кровельной оцинкованной по дереву (карнизов на входе)</t>
  </si>
  <si>
    <t>ФЕР-2001, 10-01-022-06, приказ Минстроя России №1039/пр от 30.12.2016г.</t>
  </si>
  <si>
    <t>)*1,2</t>
  </si>
  <si>
    <t>Поправка: Прил.2, Табл.3, п. 1.1</t>
  </si>
  <si>
    <t>15</t>
  </si>
  <si>
    <t>15-04-024-02</t>
  </si>
  <si>
    <t>Простая окраска масляными составами по дереву потолков (карнизов)</t>
  </si>
  <si>
    <t>ФЕР-2001, 15-04-024-02, приказ Минстроя России №1039/пр от 30.12.2016г.</t>
  </si>
  <si>
    <t>Отделочные работы</t>
  </si>
  <si>
    <t>ФЕР-15</t>
  </si>
  <si>
    <t>15,1</t>
  </si>
  <si>
    <t>14.4.02.04-0001</t>
  </si>
  <si>
    <t>Краска для наружных работ бежевая, марки МА-015</t>
  </si>
  <si>
    <t>ФССЦ-2001, 14.4.02.04-0001, приказ Минстроя России №1039/пр от 30.12.2016г.</t>
  </si>
  <si>
    <t>22</t>
  </si>
  <si>
    <t>Фасад.</t>
  </si>
  <si>
    <t>23</t>
  </si>
  <si>
    <t>53-16-1</t>
  </si>
  <si>
    <t>Ремонт кирпичной кладки стен отдельными местами</t>
  </si>
  <si>
    <t>м3</t>
  </si>
  <si>
    <t>ФЕРр-2001, 53-16-1, приказ Минстроя России №1039/пр от 30.12.2016г.</t>
  </si>
  <si>
    <t>Стены</t>
  </si>
  <si>
    <t>рФЕР-53</t>
  </si>
  <si>
    <t>23,1</t>
  </si>
  <si>
    <t>04.3.01.12-0003</t>
  </si>
  <si>
    <t>Раствор готовый кладочный цементно-известковый марки 50</t>
  </si>
  <si>
    <t>ФССЦ-2001, 04.3.01.12-0003, приказ Минстроя России №1039/пр от 30.12.2016г.</t>
  </si>
  <si>
    <t>23,2</t>
  </si>
  <si>
    <t>06.1.01.05-0035</t>
  </si>
  <si>
    <t>Кирпич керамический одинарный, размером 250х120х65 мм, марка 100</t>
  </si>
  <si>
    <t>1000 шт.</t>
  </si>
  <si>
    <t>ФССЦ-2001, 06.1.01.05-0035, приказ Минстроя России №1039/пр от 30.12.2016г.</t>
  </si>
  <si>
    <t>24</t>
  </si>
  <si>
    <t>53-20-1</t>
  </si>
  <si>
    <t>Кладка отдельных участков из кирпича наружных простых стен (заделка проемов)</t>
  </si>
  <si>
    <t>100 м3</t>
  </si>
  <si>
    <t>ФЕРр-2001, 53-20-1, приказ Минстроя России №1039/пр от 30.12.2016г.</t>
  </si>
  <si>
    <t>24,1</t>
  </si>
  <si>
    <t>24,2</t>
  </si>
  <si>
    <t>25</t>
  </si>
  <si>
    <t>08-07-001-02</t>
  </si>
  <si>
    <t>Установка и разборка наружных инвентарных лесов высотой до 16 м трубчатых для прочих отделочных работ</t>
  </si>
  <si>
    <t>ФЕР-2001, 08-07-001-02, приказ Минстроя России №1039/пр от 30.12.2016г.</t>
  </si>
  <si>
    <t>Конструкции из кирпича и блоков</t>
  </si>
  <si>
    <t>ФЕР-08</t>
  </si>
  <si>
    <t>25,1</t>
  </si>
  <si>
    <t>01.7.16.02-0001</t>
  </si>
  <si>
    <t>Детали деревянные лесов из пиломатериалов хвойных пород</t>
  </si>
  <si>
    <t>ФССЦ-2001, 01.7.16.02-0001, приказ Минстроя России №1039/пр от 30.12.2016г.</t>
  </si>
  <si>
    <t>25,2</t>
  </si>
  <si>
    <t>01.7.16.02-0002</t>
  </si>
  <si>
    <t>Детали лесов стальные, укомплектованные пробками, крючками и хомутами, окрашенные</t>
  </si>
  <si>
    <t>ФССЦ-2001, 01.7.16.02-0002, приказ Минстроя России №1039/пр от 30.12.2016г.</t>
  </si>
  <si>
    <t>26</t>
  </si>
  <si>
    <t>15-02-001-03</t>
  </si>
  <si>
    <t>Улучшенная штукатурка фасадов цементно-известковым раствором по камню колонн прямоугольных (колонны-3 м2, труба котельной -37 м2)</t>
  </si>
  <si>
    <t>ФЕР-2001, 15-02-001-03, приказ Минстроя России №1039/пр от 30.12.2016г.</t>
  </si>
  <si>
    <t>27</t>
  </si>
  <si>
    <t>15-02-031-01</t>
  </si>
  <si>
    <t>Штукатурка поверхностей оконных и дверных откосов по бетону и камню плоских</t>
  </si>
  <si>
    <t>ФЕР-2001, 15-02-031-01, приказ Минстроя России №1039/пр от 30.12.2016г.</t>
  </si>
  <si>
    <t>28</t>
  </si>
  <si>
    <t>15-04-006-03</t>
  </si>
  <si>
    <t>Покрытие поверхностей грунтовкой глубокого проникновения за 1 раз стен</t>
  </si>
  <si>
    <t>ФЕР-2001, 15-04-006-03, приказ Минстроя России №1039/пр от 30.12.2016г.</t>
  </si>
  <si>
    <t>28,1</t>
  </si>
  <si>
    <t>14.3.01.01-0001</t>
  </si>
  <si>
    <t>Грунтовка: «Бетоконтакт», КНАУФ</t>
  </si>
  <si>
    <t>кг</t>
  </si>
  <si>
    <t>ФССЦ-2001, 14.3.01.01-0001, приказ Минстроя России №1039/пр от 30.12.2016г.</t>
  </si>
  <si>
    <t>29</t>
  </si>
  <si>
    <t>15-04-007-01</t>
  </si>
  <si>
    <t>Окраска водно-дисперсионными акриловыми составами улучшенная по штукатурке стен (колонны)</t>
  </si>
  <si>
    <t>ФЕР-2001, 15-04-007-01, приказ Минстроя России №1039/пр от 30.12.2016г.</t>
  </si>
  <si>
    <t>29,1</t>
  </si>
  <si>
    <t>14.3.02.01-0202</t>
  </si>
  <si>
    <t>Краска акриловая фасадная "БИРСС Фасад-Колор М", тон средний</t>
  </si>
  <si>
    <t>ФССЦ-2001, 14.3.02.01-0202, приказ Минстроя России №1039/пр от 30.12.2016г.</t>
  </si>
  <si>
    <t>29,2</t>
  </si>
  <si>
    <t>14.4.01.02-0101</t>
  </si>
  <si>
    <t>Грунтовка: акриловая глубокого проникновения "БИРСС Грунт КШ"</t>
  </si>
  <si>
    <t>ФССЦ-2001, 14.4.01.02-0101, приказ Минстроя России №1039/пр от 30.12.2016г.</t>
  </si>
  <si>
    <t>30</t>
  </si>
  <si>
    <t>62-31-1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</si>
  <si>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 ( двери)</t>
  </si>
  <si>
    <t>ФЕРр-2001, 62-31-1, приказ Минстроя России №1039/пр от 30.12.2016г.</t>
  </si>
  <si>
    <t>Малярные работы</t>
  </si>
  <si>
    <t>рФЕР-62</t>
  </si>
  <si>
    <t>30,1</t>
  </si>
  <si>
    <t>14.4.02.04-0190</t>
  </si>
  <si>
    <t>Краски масляные и алкидные цветные, готовые к применению для наружных работ МА-15 синяя</t>
  </si>
  <si>
    <t>ФССЦ-2001, 14.4.02.04-0190, приказ Минстроя России №1039/пр от 30.12.2016г.</t>
  </si>
  <si>
    <t>31</t>
  </si>
  <si>
    <t>Лестница.</t>
  </si>
  <si>
    <t>32</t>
  </si>
  <si>
    <t>62-6-4</t>
  </si>
  <si>
    <t>Простая масляная окраска ранее окрашенных полов с подготовкой и расчисткой старой краски более 35% (деревянная лестница наружная)</t>
  </si>
  <si>
    <t>ФЕРр-2001, 62-6-4, приказ Минстроя России №1039/пр от 30.12.2016г.</t>
  </si>
  <si>
    <t>32,1</t>
  </si>
  <si>
    <t>14.4.02.04-0254</t>
  </si>
  <si>
    <t>Краски цветные, готовые к применению для внутренних работ МА-25 для пола желто-коричневая, красно-коричневая</t>
  </si>
  <si>
    <t>ФССЦ-2001, 14.4.02.04-0254, приказ Минстроя России №1039/пр от 30.12.2016г.</t>
  </si>
  <si>
    <t>33</t>
  </si>
  <si>
    <t>62-18-1</t>
  </si>
  <si>
    <t>Окраска масляными составами деревянных поручней с покрытием лаком</t>
  </si>
  <si>
    <t>ФЕРр-2001, 62-18-1, приказ Минстроя России №1039/пр от 30.12.2016г.</t>
  </si>
  <si>
    <t>33,1</t>
  </si>
  <si>
    <t>14.4.03.01-0004</t>
  </si>
  <si>
    <t>Лак алкидный паркетный</t>
  </si>
  <si>
    <t>ФССЦ-2001, 14.4.03.01-0004, приказ Минстроя России №1039/пр от 30.12.2016г.</t>
  </si>
  <si>
    <t>34</t>
  </si>
  <si>
    <t>Цоколь.</t>
  </si>
  <si>
    <t>35</t>
  </si>
  <si>
    <t>68-12-5</t>
  </si>
  <si>
    <t>Разборка покрытий и оснований цементно-бетонных</t>
  </si>
  <si>
    <t>ФЕРр-2001, 68-12-5, приказ Минстроя России №1039/пр от 30.12.2016г.</t>
  </si>
  <si>
    <t>Благоустройство</t>
  </si>
  <si>
    <t>рФЕР-68</t>
  </si>
  <si>
    <t>36</t>
  </si>
  <si>
    <t>61-10-3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</si>
  <si>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 (цоколя)</t>
  </si>
  <si>
    <t>ФЕРр-2001, 61-10-3, приказ Минстроя России №1039/пр от 30.12.2016г.</t>
  </si>
  <si>
    <t>Штукатрурные работы</t>
  </si>
  <si>
    <t>рФЕР-61</t>
  </si>
  <si>
    <t>36,1</t>
  </si>
  <si>
    <t>37</t>
  </si>
  <si>
    <t>61-10-4</t>
  </si>
  <si>
    <t>Ремонт штукатурки гладких фасадов по камню и бетону с земли и лесов на каждые следующие 10 мм толщины слоя добавлять к расценке 61-10-3 до 4 см</t>
  </si>
  <si>
    <t>ФЕРр-2001, 61-10-4, приказ Минстроя России №1039/пр от 30.12.2016г.</t>
  </si>
  <si>
    <t>37,1</t>
  </si>
  <si>
    <t>38</t>
  </si>
  <si>
    <t>61-1-9</t>
  </si>
  <si>
    <t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 стен</t>
  </si>
  <si>
    <t>ФЕРр-2001, 61-1-9, приказ Минстроя России №1039/пр от 30.12.2016г.</t>
  </si>
  <si>
    <t>38,1</t>
  </si>
  <si>
    <t>04.3.02.05-0002</t>
  </si>
  <si>
    <t>Смесь штукатурная «Ротбанд», КНАУФ</t>
  </si>
  <si>
    <t>ФССЦ-2001, 04.3.02.05-0002, приказ Минстроя России №1039/пр от 30.12.2016г.</t>
  </si>
  <si>
    <t>38,2</t>
  </si>
  <si>
    <t>14.4.01.21</t>
  </si>
  <si>
    <t>Грунтовка</t>
  </si>
  <si>
    <t>39</t>
  </si>
  <si>
    <t>Окраска водно-дисперсионными акриловыми составами улучшенная по штукатурке стен</t>
  </si>
  <si>
    <t>39,1</t>
  </si>
  <si>
    <t>14.3.02.01-0203</t>
  </si>
  <si>
    <t>Краска акриловая фасадная "БИРСС Фасад-Колор М", тон яркий</t>
  </si>
  <si>
    <t>ФССЦ-2001, 14.3.02.01-0203, приказ Минстроя России №1039/пр от 30.12.2016г.</t>
  </si>
  <si>
    <t>39,2</t>
  </si>
  <si>
    <t>40</t>
  </si>
  <si>
    <t>Отмостка.</t>
  </si>
  <si>
    <t>41</t>
  </si>
  <si>
    <t>42</t>
  </si>
  <si>
    <t>01-02-057-01</t>
  </si>
  <si>
    <t>Разработка грунта вручную в траншеях глубиной до 2 м без креплений с откосами, группа грунтов 1</t>
  </si>
  <si>
    <t>ФЕР-2001, 01-02-057-01, приказ Минстроя России №1039/пр от 30.12.2016г.</t>
  </si>
  <si>
    <t>Земляные работы, выполняемые  ручным способом</t>
  </si>
  <si>
    <t>ФЕР-01</t>
  </si>
  <si>
    <t>43</t>
  </si>
  <si>
    <t>11-01-002-01</t>
  </si>
  <si>
    <t>Устройство подстилающих слоев песчаных толщиной 10 см (55*0,10м=5,5м3)</t>
  </si>
  <si>
    <t>ФЕР-2001, 11-01-002-01, приказ Минстроя России №1039/пр от 30.12.2016г.</t>
  </si>
  <si>
    <t>Полы</t>
  </si>
  <si>
    <t>ФЕР-11</t>
  </si>
  <si>
    <t>43,1</t>
  </si>
  <si>
    <t>02.3.01.02-0015</t>
  </si>
  <si>
    <t>Песок природный для строительных работ средний</t>
  </si>
  <si>
    <t>ФССЦ-2001, 02.3.01.02-0015, приказ Минстроя России №1039/пр от 30.12.2016г.</t>
  </si>
  <si>
    <t>44</t>
  </si>
  <si>
    <t>11-01-002-04</t>
  </si>
  <si>
    <t>Устройство подстилающих слоев щебеночных толщиной 10 см</t>
  </si>
  <si>
    <t>ФЕР-2001, 11-01-002-04, приказ Минстроя России №1039/пр от 30.12.2016г.</t>
  </si>
  <si>
    <t>44,1</t>
  </si>
  <si>
    <t>02.2.02.02-0001</t>
  </si>
  <si>
    <t>Каменная мелочь марки 300</t>
  </si>
  <si>
    <t>ФССЦ-2001, 02.2.02.02-0001, приказ Минстроя России №1039/пр от 30.12.2016г.</t>
  </si>
  <si>
    <t>44,2</t>
  </si>
  <si>
    <t>02.2.05.04-0086</t>
  </si>
  <si>
    <t>Щебень из природного камня для строительных работ марка 600, фракция 5(3)-10 мм</t>
  </si>
  <si>
    <t>ФССЦ-2001, 02.2.05.04-0086, приказ Минстроя России №1039/пр от 30.12.2016г.</t>
  </si>
  <si>
    <t>44,3</t>
  </si>
  <si>
    <t>02.2.05.04-0087</t>
  </si>
  <si>
    <t>Щебень из природного камня для строительных работ марка 600, фракция 10-20 мм</t>
  </si>
  <si>
    <t>ФССЦ-2001, 02.2.05.04-0087, приказ Минстроя России №1039/пр от 30.12.2016г.</t>
  </si>
  <si>
    <t>44,4</t>
  </si>
  <si>
    <t>02.2.05.04-0089</t>
  </si>
  <si>
    <t>Щебень из природного камня для строительных работ марка 600, фракция 40-70 мм</t>
  </si>
  <si>
    <t>ФССЦ-2001, 02.2.05.04-0089, приказ Минстроя России №1039/пр от 30.12.2016г.</t>
  </si>
  <si>
    <t>45</t>
  </si>
  <si>
    <t>11-01-011-03</t>
  </si>
  <si>
    <t>Устройство стяжек бетонных толщиной 20 мм</t>
  </si>
  <si>
    <t>ФЕР-2001, 11-01-011-03, приказ Минстроя России №1039/пр от 30.12.2016г.</t>
  </si>
  <si>
    <t>45,1</t>
  </si>
  <si>
    <t>04.1.02.01-0004</t>
  </si>
  <si>
    <t>Бетон мелкозернистый, класс В10 (М150)</t>
  </si>
  <si>
    <t>ФССЦ-2001, 04.1.02.01-0004, приказ Минстроя России №1039/пр от 30.12.2016г.</t>
  </si>
  <si>
    <t>46</t>
  </si>
  <si>
    <t>11-01-011-04</t>
  </si>
  <si>
    <t>Устройство стяжек на каждые 5 мм изменения толщины стяжки добавлять или исключать к расценке 11-01-011-03 до толщины 10 см</t>
  </si>
  <si>
    <t>ФЕР-2001, 11-01-011-04, приказ Минстроя России №1039/пр от 30.12.2016г.</t>
  </si>
  <si>
    <t>46,1</t>
  </si>
  <si>
    <t>04.1.02.05-0004</t>
  </si>
  <si>
    <t>Бетон тяжелый, класс В10 (М150)</t>
  </si>
  <si>
    <t>ФССЦ-2001, 04.1.02.05-0004, приказ Минстроя России №1039/пр от 30.12.2016г.</t>
  </si>
  <si>
    <t>47</t>
  </si>
  <si>
    <t>06-01-015-10</t>
  </si>
  <si>
    <t>Армирование подстилающих слоев и набетонок</t>
  </si>
  <si>
    <t>ФЕР-2001, 06-01-015-10, приказ Минстроя России №1039/пр от 30.12.2016г.</t>
  </si>
  <si>
    <t>Монолитные бетонные и железобетонные конструкции в промышленном строительстве</t>
  </si>
  <si>
    <t>ФЕР-06</t>
  </si>
  <si>
    <t>47,1</t>
  </si>
  <si>
    <t>08.4.02.06-0003</t>
  </si>
  <si>
    <t>Сетка сварная из холоднотянутой проволоки 4-5 мм</t>
  </si>
  <si>
    <t>ФССЦ-2001, 08.4.02.06-0003, приказ Минстроя России №1039/пр от 30.12.2016г.</t>
  </si>
  <si>
    <t>48</t>
  </si>
  <si>
    <t>06-01-080-07</t>
  </si>
  <si>
    <t>Приготовление тяжелого бетона на щебне класса В 3,5 - В 5</t>
  </si>
  <si>
    <t>ФЕР-2001, 06-01-080-07, приказ Минстроя России №1039/пр от 30.12.2016г.</t>
  </si>
  <si>
    <t>Приготовление бетонов и растворов в построечных условиях (НР= 66; СП=40%  )</t>
  </si>
  <si>
    <t>приг_ФЕР-06</t>
  </si>
  <si>
    <t>48,1</t>
  </si>
  <si>
    <t>02.2.05.04</t>
  </si>
  <si>
    <t>Щебень из природного камня для строительных работ</t>
  </si>
  <si>
    <t>48,2</t>
  </si>
  <si>
    <t>02.3.01.02</t>
  </si>
  <si>
    <t>Песок для строительных работ природный</t>
  </si>
  <si>
    <t>131</t>
  </si>
  <si>
    <t>Входные площадки.</t>
  </si>
  <si>
    <t>132</t>
  </si>
  <si>
    <t>59-5-2</t>
  </si>
  <si>
    <t>Ремонт ступеней бетонных</t>
  </si>
  <si>
    <t>ФЕРр-2001, 59-5-2, приказ Минстроя России №1039/пр от 30.12.2016г.</t>
  </si>
  <si>
    <t>Лестницы, кровля</t>
  </si>
  <si>
    <t>рФЕР-59</t>
  </si>
  <si>
    <t>132,1</t>
  </si>
  <si>
    <t>04.1.02.01-0005</t>
  </si>
  <si>
    <t>Бетон мелкозернистый, класс В12,5 (М150)</t>
  </si>
  <si>
    <t>ФССЦ-2001, 04.1.02.01-0005, приказ Минстроя России №1039/пр от 30.12.2016г.</t>
  </si>
  <si>
    <t>133</t>
  </si>
  <si>
    <t>27-07-003-02</t>
  </si>
  <si>
    <t>Устройство бетонных плитных тротуаров с заполнением швов песком</t>
  </si>
  <si>
    <t>ФЕР-2001, 27-07-003-02, приказ Минстроя России №1039/пр от 30.12.2016г.</t>
  </si>
  <si>
    <t>Автомобильные дороги</t>
  </si>
  <si>
    <t>ФЕР-27</t>
  </si>
  <si>
    <t>133,1</t>
  </si>
  <si>
    <t>05.2.04.04-0004</t>
  </si>
  <si>
    <t>Плиты бетонные и цементно-песчаные для тротуаров, полов и облицовки, марки 300, толщина 35 мм</t>
  </si>
  <si>
    <t>ФССЦ-2001, 05.2.04.04-0004, приказ Минстроя России №1039/пр от 30.12.2016г.</t>
  </si>
  <si>
    <t>134</t>
  </si>
  <si>
    <t>07-05-016-03</t>
  </si>
  <si>
    <t>Устройство металлических ограждений с поручнями из поливинилхлорида</t>
  </si>
  <si>
    <t>100 м</t>
  </si>
  <si>
    <t>ФЕР-2001, 07-05-016-03, приказ Минстроя России №1039/пр от 30.12.2016г.</t>
  </si>
  <si>
    <t>Сборные бетонные констр. в жил. стр/ (крупно-пан. д_стр. (для СП=108% - {КПД}=1; обыч. д_стр. СП=90% - {КПД}=0)</t>
  </si>
  <si>
    <t>ФЕР-07</t>
  </si>
  <si>
    <t>134,1</t>
  </si>
  <si>
    <t>11.3.03.09-0001</t>
  </si>
  <si>
    <t>Поручень поливинилхлоридный</t>
  </si>
  <si>
    <t>м</t>
  </si>
  <si>
    <t>ФССЦ-2001, 11.3.03.09-0001, приказ Минстроя России №1039/пр от 30.12.2016г.</t>
  </si>
  <si>
    <t>157</t>
  </si>
  <si>
    <t>Дорожка тротуарная.</t>
  </si>
  <si>
    <t>158</t>
  </si>
  <si>
    <t>159</t>
  </si>
  <si>
    <t>Устройство подстилающих слоев песчаных толщиной 10 см</t>
  </si>
  <si>
    <t>159,1</t>
  </si>
  <si>
    <t>160</t>
  </si>
  <si>
    <t>11-01-001-02</t>
  </si>
  <si>
    <t>Уплотнение грунта щебнем</t>
  </si>
  <si>
    <t>ФЕР-2001, 11-01-001-02, приказ Минстроя России №1039/пр от 30.12.2016г.</t>
  </si>
  <si>
    <t>160,1</t>
  </si>
  <si>
    <t>161</t>
  </si>
  <si>
    <t>11-01-011-01</t>
  </si>
  <si>
    <t>Устройство стяжек цементных толщиной 20 мм</t>
  </si>
  <si>
    <t>ФЕР-2001, 11-01-011-01, приказ Минстроя России №1039/пр от 30.12.2016г.</t>
  </si>
  <si>
    <t>161,1</t>
  </si>
  <si>
    <t>04.3.02.13-0003</t>
  </si>
  <si>
    <t>Смесь пескоцементная (цемент М 400)</t>
  </si>
  <si>
    <t>ФССЦ-2001, 04.3.02.13-0003, приказ Минстроя России №1039/пр от 30.12.2016г.</t>
  </si>
  <si>
    <t>162</t>
  </si>
  <si>
    <t>162,1</t>
  </si>
  <si>
    <t>164</t>
  </si>
  <si>
    <t>27-02-010-01</t>
  </si>
  <si>
    <t>Установка бортовых камней бетонных при цементобетонных покрытиях</t>
  </si>
  <si>
    <t>ФЕР-2001, 27-02-010-01, приказ Минстроя России №1039/пр от 30.12.2016г.</t>
  </si>
  <si>
    <t>164,1</t>
  </si>
  <si>
    <t>05.2.03.03-0031</t>
  </si>
  <si>
    <t>Камни бортовые БР 100.20.8 /бетон В22,5 (М300), объем 0,016 м3/ (ГОСТ 6665-91)</t>
  </si>
  <si>
    <t>ФССЦ-2001, 05.2.03.03-0031, приказ Минстроя России №1039/пр от 30.12.2016г.</t>
  </si>
  <si>
    <t>165</t>
  </si>
  <si>
    <t>Установка скамеек.</t>
  </si>
  <si>
    <t>166</t>
  </si>
  <si>
    <t>07-01-044-03</t>
  </si>
  <si>
    <t>Установка монтажных изделий массой до 20 кг</t>
  </si>
  <si>
    <t>ФЕР-2001, 07-01-044-03, приказ Минстроя России №1039/пр от 30.12.2016г.</t>
  </si>
  <si>
    <t>Сборные бетонные конструкции в промышленном строительстве  ( Произоводственные здания и сооружения )</t>
  </si>
  <si>
    <t>170</t>
  </si>
  <si>
    <t>Прайс  лист</t>
  </si>
  <si>
    <t>Скамья  деревянная с металлическими ножками</t>
  </si>
  <si>
    <t>ФССЦ-2001, 15.2.03.04-0015, приказ Минстроя России №1039/пр от 30.12.2016г.</t>
  </si>
  <si>
    <t>[5 000 / 1,2 /  8,68]</t>
  </si>
  <si>
    <t>190</t>
  </si>
  <si>
    <t>т01-01-01-041</t>
  </si>
  <si>
    <t>Погрузочные работы при автомобильных перевозках мусора строительного с погрузкой вручную</t>
  </si>
  <si>
    <t>1 Т ГРУЗА</t>
  </si>
  <si>
    <t>ФССЦпг-2001, т01-01-01-041, приказ Минстроя России №1039/пр от 30.12.2016г.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</si>
  <si>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</si>
  <si>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</si>
  <si>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</si>
  <si>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191</t>
  </si>
  <si>
    <t>т03-21-01-005</t>
  </si>
  <si>
    <t>Перевозка грузов I класса автомобилями-самосвалами грузоподъемностью 10 т работающих вне карьера на расстояние до 5 км</t>
  </si>
  <si>
    <t>ФССЦпг-2001, т03-21-01-005, приказ Минстроя России №1039/пр от 30.12.2016г.</t>
  </si>
  <si>
    <t>Перевозка грузов авто/транспортом</t>
  </si>
  <si>
    <t>Перевозкуа грузов (ФССЦпр-2011 - изм. 7, разделы 1-4) - по сметной стоимости</t>
  </si>
  <si>
    <t>ФССЦпр , изм. 7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</si>
  <si>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</si>
  <si>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</si>
  <si>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</si>
  <si>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</si>
  <si>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</si>
  <si>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</si>
  <si>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</si>
  <si>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</si>
  <si>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</si>
  <si>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</si>
  <si>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</si>
  <si>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</si>
  <si>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</si>
  <si>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</si>
  <si>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</si>
  <si>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</si>
  <si>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</si>
  <si>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</si>
  <si>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</si>
  <si>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</si>
  <si>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</si>
  <si>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</si>
  <si>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</si>
  <si>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</si>
  <si>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</si>
  <si>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</si>
  <si>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</si>
  <si>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</si>
  <si>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</si>
  <si>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</si>
  <si>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</si>
  <si>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</si>
  <si>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</si>
  <si>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</si>
  <si>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</si>
  <si>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</si>
  <si>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</si>
  <si>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</si>
  <si>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</si>
  <si>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</si>
  <si>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</si>
  <si>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</si>
  <si>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</si>
  <si>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</si>
  <si>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</si>
  <si>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</si>
  <si>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</si>
  <si>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</si>
  <si>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</si>
  <si>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</si>
  <si>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</si>
  <si>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</si>
  <si>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Всего с НР и СП без перевозки грузов</t>
  </si>
  <si>
    <t>В текущих ценах к-8,68</t>
  </si>
  <si>
    <t>Возмещение НДС</t>
  </si>
  <si>
    <t>Итого</t>
  </si>
  <si>
    <t>Переход в текущие цены на перевозку грузов к 6,01</t>
  </si>
  <si>
    <t>Всего по смете</t>
  </si>
  <si>
    <t>В текущих ценах к 8,68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</si>
  <si>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</si>
  <si>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</si>
  <si>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</si>
  <si>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</si>
  <si>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</si>
  <si>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</si>
  <si>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</si>
  <si>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</si>
  <si>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</si>
  <si>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</si>
  <si>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</si>
  <si>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</si>
  <si>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</si>
  <si>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</si>
  <si>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</si>
  <si>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</si>
  <si>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</si>
  <si>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</si>
  <si>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</si>
  <si>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</si>
  <si>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</si>
  <si>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</si>
  <si>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</si>
  <si>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</si>
  <si>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</si>
  <si>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</si>
  <si>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</si>
  <si>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</si>
  <si>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</si>
  <si>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</si>
  <si>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</si>
  <si>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</si>
  <si>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</si>
  <si>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</si>
  <si>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</si>
  <si>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</si>
  <si>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</si>
  <si>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</si>
  <si>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</si>
  <si>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</si>
  <si>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</si>
  <si>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</si>
  <si>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</si>
  <si>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</si>
  <si>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</si>
  <si>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</si>
  <si>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</si>
  <si>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</si>
  <si>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</si>
  <si>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</si>
  <si>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</si>
  <si>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</si>
  <si>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</si>
  <si>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</si>
  <si>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</si>
  <si>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</si>
  <si>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</si>
  <si>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</si>
  <si>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</si>
  <si>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</si>
  <si>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</si>
  <si>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2019</t>
  </si>
  <si>
    <t>Сборник индексов</t>
  </si>
  <si>
    <t>Калужская область (ФСНБ-2017)</t>
  </si>
  <si>
    <t>_OBSM_</t>
  </si>
  <si>
    <t>1-100-20</t>
  </si>
  <si>
    <t>Рабочий среднего разряда 2</t>
  </si>
  <si>
    <t>чел.-ч.</t>
  </si>
  <si>
    <t>91.06.03-055</t>
  </si>
  <si>
    <t>ФСЭМ-2001, 91.06.03-055, приказ Минстроя России №1039/пр от 30.12.2016г.</t>
  </si>
  <si>
    <t>Лебедки электрические тяговым усилием 19,62 кН (2 т)</t>
  </si>
  <si>
    <t>маш.-ч</t>
  </si>
  <si>
    <t>1-100-16</t>
  </si>
  <si>
    <t>Рабочий среднего разряда 1.6</t>
  </si>
  <si>
    <t>4-100-00</t>
  </si>
  <si>
    <t>Затраты труда машинистов</t>
  </si>
  <si>
    <t>91.06.06-048</t>
  </si>
  <si>
    <t>ФСЭМ-2001, 91.06.06-048, приказ Минстроя России №1039/пр от 30.12.2016г.</t>
  </si>
  <si>
    <t>Подъемники одномачтовые, грузоподъемность до 500 кг, высота подъема 45 м</t>
  </si>
  <si>
    <t>1-100-22</t>
  </si>
  <si>
    <t>Рабочий среднего разряда 2.2</t>
  </si>
  <si>
    <t>91.06.03-060</t>
  </si>
  <si>
    <t>ФСЭМ-2001, 91.06.03-060, приказ Минстроя России №1039/пр от 30.12.2016г.</t>
  </si>
  <si>
    <t>Лебедки электрические тяговым усилием до 5,79 кН (0,59 т)</t>
  </si>
  <si>
    <t>91.05.01-017</t>
  </si>
  <si>
    <t>ФСЭМ-2001, 91.05.01-017, приказ Минстроя России №1039/пр от 30.12.2016г.</t>
  </si>
  <si>
    <t>Краны башенные, грузоподъемность 8 т</t>
  </si>
  <si>
    <t>1-100-28</t>
  </si>
  <si>
    <t>Рабочий среднего разряда 2.8</t>
  </si>
  <si>
    <t>91.14.02-001</t>
  </si>
  <si>
    <t>ФСЭМ-2001, 91.14.02-001, приказ Минстроя России №1039/пр от 30.12.2016г.</t>
  </si>
  <si>
    <t>Автомобили бортовые, грузоподъемность до 5 т</t>
  </si>
  <si>
    <t>08.1.02.11-0001</t>
  </si>
  <si>
    <t>ФССЦ-2001, 08.1.02.11-0001, приказ Минстроя России №1039/пр от 30.12.2016г.</t>
  </si>
  <si>
    <t>Поковки из квадратных заготовок, масса 1,8 кг</t>
  </si>
  <si>
    <t>11.1.02.04-0031</t>
  </si>
  <si>
    <t>ФССЦ-2001, 11.1.02.04-0031, приказ Минстроя России №1039/пр от 30.12.2016г.</t>
  </si>
  <si>
    <t>Лесоматериалы круглые хвойных пород для строительства диаметром 14-24 см, длиной 3-6,5 м</t>
  </si>
  <si>
    <t>1-100-35</t>
  </si>
  <si>
    <t>Рабочий среднего разряда 3.5</t>
  </si>
  <si>
    <t>91.05.05-014</t>
  </si>
  <si>
    <t>ФСЭМ-2001, 91.05.05-014, приказ Минстроя России №1039/пр от 30.12.2016г.</t>
  </si>
  <si>
    <t>Краны на автомобильном ходу, грузоподъемность 10 т</t>
  </si>
  <si>
    <t>01.7.15.06-0146</t>
  </si>
  <si>
    <t>ФССЦ-2001, 01.7.15.06-0146, приказ Минстроя России №1039/пр от 30.12.2016г.</t>
  </si>
  <si>
    <t>Гвозди толевые круглые 3,0х40 мм</t>
  </si>
  <si>
    <t>08.3.05.05-0053</t>
  </si>
  <si>
    <t>ФССЦ-2001, 08.3.05.05-0053, приказ Минстроя России №1039/пр от 30.12.2016г.</t>
  </si>
  <si>
    <t>Сталь листовая оцинкованная толщиной листа 0,7 мм</t>
  </si>
  <si>
    <t>11.1.03.06-0094</t>
  </si>
  <si>
    <t>ФССЦ-2001, 11.1.03.06-0094, приказ Минстроя России №1039/пр от 30.12.2016г.</t>
  </si>
  <si>
    <t>Доски обрезные хвойных пород длиной 4-6,5 м, шириной 75-150 мм, толщиной 44 мм и более, II сорта</t>
  </si>
  <si>
    <t>1-100-32</t>
  </si>
  <si>
    <t>Рабочий среднего разряда 3.2</t>
  </si>
  <si>
    <t>91.08.04-021</t>
  </si>
  <si>
    <t>ФСЭМ-2001, 91.08.04-021, приказ Минстроя России №1039/пр от 30.12.2016г.</t>
  </si>
  <si>
    <t>Котлы битумные передвижные 400 л</t>
  </si>
  <si>
    <t>1-100-30</t>
  </si>
  <si>
    <t>Рабочий среднего разряда 3</t>
  </si>
  <si>
    <t>01.7.15.06-0111</t>
  </si>
  <si>
    <t>ФССЦ-2001, 01.7.15.06-0111, приказ Минстроя России №1039/пр от 30.12.2016г.</t>
  </si>
  <si>
    <t>Гвозди строительные</t>
  </si>
  <si>
    <t>11.1.02.05-0002</t>
  </si>
  <si>
    <t>ФССЦ-2001, 11.1.02.05-0002, приказ Минстроя России №1039/пр от 30.12.2016г.</t>
  </si>
  <si>
    <t>Лесоматериалы круглые хвойных пород для выработки пиломатериалов и заготовок (пластины) толщиной 20-24 см, II сорта</t>
  </si>
  <si>
    <t>11.1.03.06-0095</t>
  </si>
  <si>
    <t>ФССЦ-2001, 11.1.03.06-0095, приказ Минстроя России №1039/пр от 30.12.2016г.</t>
  </si>
  <si>
    <t>Доски обрезные хвойных пород длиной 4-6,5 м, шириной 75-150 мм, толщиной 44 мм и более, III сорта</t>
  </si>
  <si>
    <t>11.1.03.06-0099</t>
  </si>
  <si>
    <t>ФССЦ-2001, 11.1.03.06-0099, приказ Минстроя России №1039/пр от 30.12.2016г.</t>
  </si>
  <si>
    <t>Доски обрезные хвойных пород длиной 4-6,5 м, шириной 75-150, мм толщиной 19-22 мм, III сорта</t>
  </si>
  <si>
    <t>1-100-25</t>
  </si>
  <si>
    <t>Рабочий среднего разряда 2.5</t>
  </si>
  <si>
    <t>08.3.05.05-0051</t>
  </si>
  <si>
    <t>ФССЦ-2001, 08.3.05.05-0051, приказ Минстроя России №1039/пр от 30.12.2016г.</t>
  </si>
  <si>
    <t>Сталь листовая оцинкованная толщиной листа 0,5 мм</t>
  </si>
  <si>
    <t>11.1.01.12-0007</t>
  </si>
  <si>
    <t>ФССЦ-2001, 11.1.01.12-0007, приказ Минстроя России №1039/пр от 30.12.2016г.</t>
  </si>
  <si>
    <t>Обшивка наружная и внутренняя из древесины тип 0-1; 0-2; 0-3 толщиной 13 мм, шириной без гребня от 70 до 90 мм</t>
  </si>
  <si>
    <t>11.1.03.06-0098</t>
  </si>
  <si>
    <t>ФССЦ-2001, 11.1.03.06-0098, приказ Минстроя России №1039/пр от 30.12.2016г.</t>
  </si>
  <si>
    <t>Доски обрезные хвойных пород длиной 4-6,5 м, шириной 75-150, мм толщиной 19-22 мм, II сорта</t>
  </si>
  <si>
    <t>01.7.17.11-0011</t>
  </si>
  <si>
    <t>ФССЦ-2001, 01.7.17.11-0011, приказ Минстроя России №1039/пр от 30.12.2016г.</t>
  </si>
  <si>
    <t>Шкурка шлифовальная двухслойная с зернистостью 40-25</t>
  </si>
  <si>
    <t>01.7.20.08-0051</t>
  </si>
  <si>
    <t>ФССЦ-2001, 01.7.20.08-0051, приказ Минстроя России №1039/пр от 30.12.2016г.</t>
  </si>
  <si>
    <t>Ветошь</t>
  </si>
  <si>
    <t>02.4.03.02-0001</t>
  </si>
  <si>
    <t>ФССЦ-2001, 02.4.03.02-0001, приказ Минстроя России №1039/пр от 30.12.2016г.</t>
  </si>
  <si>
    <t>Пемза шлаковая (щебень пористый из металлургического шлака), марка 600, фракция 5-10 мм</t>
  </si>
  <si>
    <t>14.5.05.01-0011</t>
  </si>
  <si>
    <t>ФССЦ-2001, 14.5.05.01-0011, приказ Минстроя России №1039/пр от 30.12.2016г.</t>
  </si>
  <si>
    <t>Олифа комбинированная, марки К-2</t>
  </si>
  <si>
    <t>14.5.11.01-0003</t>
  </si>
  <si>
    <t>ФССЦ-2001, 14.5.11.01-0003, приказ Минстроя России №1039/пр от 30.12.2016г.</t>
  </si>
  <si>
    <t>Шпатлевка масляно-клеевая</t>
  </si>
  <si>
    <t>1-100-23</t>
  </si>
  <si>
    <t>Рабочий среднего разряда 2.3</t>
  </si>
  <si>
    <t>01.7.03.01-0001</t>
  </si>
  <si>
    <t>ФССЦ-2001, 01.7.03.01-0001, приказ Минстроя России №1039/пр от 30.12.2016г.</t>
  </si>
  <si>
    <t>Вода</t>
  </si>
  <si>
    <t>1-100-31</t>
  </si>
  <si>
    <t>Рабочий среднего разряда 3.1</t>
  </si>
  <si>
    <t>11.2.13.06-0011</t>
  </si>
  <si>
    <t>ФССЦ-2001, 11.2.13.06-0011, приказ Минстроя России №1039/пр от 30.12.2016г.</t>
  </si>
  <si>
    <t>Щиты: настила</t>
  </si>
  <si>
    <t>1-100-43</t>
  </si>
  <si>
    <t>Рабочий среднего разряда 4.3</t>
  </si>
  <si>
    <t>91.06.03-061</t>
  </si>
  <si>
    <t>ФСЭМ-2001, 91.06.03-061, приказ Минстроя России №1039/пр от 30.12.2016г.</t>
  </si>
  <si>
    <t>Лебедки электрические тяговым усилием до 12,26 кН (1,25 т)</t>
  </si>
  <si>
    <t>04.3.01.12-0111</t>
  </si>
  <si>
    <t>ФССЦ-2001, 04.3.01.12-0111, приказ Минстроя России №1039/пр от 30.12.2016г.</t>
  </si>
  <si>
    <t>Раствор готовый отделочный тяжелый, цементно-известковый 1:1:6</t>
  </si>
  <si>
    <t>1-100-37</t>
  </si>
  <si>
    <t>Рабочий среднего разряда 3.7</t>
  </si>
  <si>
    <t>04.3.01.07-0012</t>
  </si>
  <si>
    <t>ФССЦ-2001, 04.3.01.07-0012, приказ Минстроя России №1039/пр от 30.12.2016г.</t>
  </si>
  <si>
    <t>Раствор готовый отделочный тяжелый, известковый 1:2,5</t>
  </si>
  <si>
    <t>1-100-40</t>
  </si>
  <si>
    <t>Рабочий среднего разряда 4</t>
  </si>
  <si>
    <t>91.06.06-046</t>
  </si>
  <si>
    <t>ФСЭМ-2001, 91.06.06-046, приказ Минстроя России №1039/пр от 30.12.2016г.</t>
  </si>
  <si>
    <t>Подъемники одномачтовые, грузоподъемность до 500 кг, высота подъема 25 м</t>
  </si>
  <si>
    <t>14.5.11.02-0101</t>
  </si>
  <si>
    <t>ФССЦ-2001, 14.5.11.02-0101, приказ Минстроя России №1039/пр от 30.12.2016г.</t>
  </si>
  <si>
    <t>Шпатлевка водно-дисперсионная</t>
  </si>
  <si>
    <t>14.5.05.01-0012</t>
  </si>
  <si>
    <t>ФССЦ-2001, 14.5.05.01-0012, приказ Минстроя России №1039/пр от 30.12.2016г.</t>
  </si>
  <si>
    <t>Олифа комбинированная, марки К-3</t>
  </si>
  <si>
    <t>14.5.11.01-0001</t>
  </si>
  <si>
    <t>ФССЦ-2001, 14.5.11.01-0001, приказ Минстроя России №1039/пр от 30.12.2016г.</t>
  </si>
  <si>
    <t>Шпатлевка клеевая</t>
  </si>
  <si>
    <t>14.4.03.17-0004</t>
  </si>
  <si>
    <t>ФССЦ-2001, 14.4.03.17-0004, приказ Минстроя России №1039/пр от 30.12.2016г.</t>
  </si>
  <si>
    <t>Лак масляный МА-592</t>
  </si>
  <si>
    <t>1-100-24</t>
  </si>
  <si>
    <t>Рабочий среднего разряда 2.4</t>
  </si>
  <si>
    <t>91.01.01-035</t>
  </si>
  <si>
    <t>ФСЭМ-2001, 91.01.01-035, приказ Минстроя России №1039/пр от 30.12.2016г.</t>
  </si>
  <si>
    <t>Бульдозеры, мощность 79 кВт (108 л.с.)</t>
  </si>
  <si>
    <t>91.01.05-086</t>
  </si>
  <si>
    <t>ФСЭМ-2001, 91.01.05-086, приказ Минстроя России №1039/пр от 30.12.2016г.</t>
  </si>
  <si>
    <t>Экскаваторы одноковшовые дизельные на гусеничном ходу, емкость ковша 0,65 м3</t>
  </si>
  <si>
    <t>91.12.06-012</t>
  </si>
  <si>
    <t>ФСЭМ-2001, 91.12.06-012, приказ Минстроя России №1039/пр от 30.12.2016г.</t>
  </si>
  <si>
    <t>Рыхлители прицепные (без трактора)</t>
  </si>
  <si>
    <t>1-100-29</t>
  </si>
  <si>
    <t>Рабочий среднего разряда 2.9</t>
  </si>
  <si>
    <t>91.06.05-011</t>
  </si>
  <si>
    <t>ФСЭМ-2001, 91.06.05-011, приказ Минстроя России №1039/пр от 30.12.2016г.</t>
  </si>
  <si>
    <t>Погрузчик, грузоподъемность 5 т</t>
  </si>
  <si>
    <t>91.07.08-024</t>
  </si>
  <si>
    <t>ФСЭМ-2001, 91.07.08-024, приказ Минстроя России №1039/пр от 30.12.2016г.</t>
  </si>
  <si>
    <t>Растворосмесители передвижные 65 л</t>
  </si>
  <si>
    <t>91.08.09-023</t>
  </si>
  <si>
    <t>ФСЭМ-2001, 91.08.09-023, приказ Минстроя России №1039/пр от 30.12.2016г.</t>
  </si>
  <si>
    <t>Трамбовки пневматические при работе от передвижных компрессорных станций</t>
  </si>
  <si>
    <t>91.18.01-007</t>
  </si>
  <si>
    <t>ФСЭМ-2001, 91.18.01-007, приказ Минстроя России №1039/пр от 30.12.2016г.</t>
  </si>
  <si>
    <t>Компрессоры передвижные с двигателем внутреннего сгорания, давлением до 686 кПа (7ат), производительность до 5мЗ/мин</t>
  </si>
  <si>
    <t>1-100-33</t>
  </si>
  <si>
    <t>Рабочий среднего разряда 3.3</t>
  </si>
  <si>
    <t>91.07.04-002</t>
  </si>
  <si>
    <t>ФСЭМ-2001, 91.07.04-002, приказ Минстроя России №1039/пр от 30.12.2016г.</t>
  </si>
  <si>
    <t>Вибратор поверхностный</t>
  </si>
  <si>
    <t>08.3.03.04-0012</t>
  </si>
  <si>
    <t>ФССЦ-2001, 08.3.03.04-0012, приказ Минстроя России №1039/пр от 30.12.2016г.</t>
  </si>
  <si>
    <t>Проволока светлая диаметром 1,1 мм</t>
  </si>
  <si>
    <t>91.07.03-010</t>
  </si>
  <si>
    <t>ФСЭМ-2001, 91.07.03-010, приказ Минстроя России №1039/пр от 30.12.2016г.</t>
  </si>
  <si>
    <t>Бетоносмесители принудительного действия передвижные 250 л</t>
  </si>
  <si>
    <t>03.2.01.05-0001</t>
  </si>
  <si>
    <t>ФССЦ-2001, 03.2.01.05-0001, приказ Минстроя России №1039/пр от 30.12.2016г.</t>
  </si>
  <si>
    <t>Шлакопортландцемент общестроительного и специального назначения марки 300</t>
  </si>
  <si>
    <t>03.2.01.01-0001</t>
  </si>
  <si>
    <t>ФССЦ-2001, 03.2.01.01-0001, приказ Минстроя России №1039/пр от 30.12.2016г.</t>
  </si>
  <si>
    <t>Портландцемент общестроительного назначения бездобавочный, марки 400</t>
  </si>
  <si>
    <t>08.4.03.01-0001</t>
  </si>
  <si>
    <t>ФССЦ-2001, 08.4.03.01-0001, приказ Минстроя России №1039/пр от 30.12.2016г.</t>
  </si>
  <si>
    <t>Проволока арматурная</t>
  </si>
  <si>
    <t>11.1.03.05-0066</t>
  </si>
  <si>
    <t>ФССЦ-2001, 11.1.03.05-0066, приказ Минстроя России №1039/пр от 30.12.2016г.</t>
  </si>
  <si>
    <t>Доски необрезные хвойных пород длиной 2-3,75 м, все ширины, толщиной 32-40 мм, IV сорта</t>
  </si>
  <si>
    <t>91.08.09-001</t>
  </si>
  <si>
    <t>ФСЭМ-2001, 91.08.09-001, приказ Минстроя России №1039/пр от 30.12.2016г.</t>
  </si>
  <si>
    <t>Виброплита с двигателем внутреннего сгорания</t>
  </si>
  <si>
    <t>1-100-38</t>
  </si>
  <si>
    <t>Рабочий среднего разряда 3.8</t>
  </si>
  <si>
    <t>91.17.04-233</t>
  </si>
  <si>
    <t>ФСЭМ-2001, 91.17.04-233, приказ Минстроя России №1039/пр от 30.12.2016г.</t>
  </si>
  <si>
    <t>Установки для сварки ручной дуговой (постоянного тока)</t>
  </si>
  <si>
    <t>01.7.11.07-0054</t>
  </si>
  <si>
    <t>ФССЦ-2001, 01.7.11.07-0054, приказ Минстроя России №1039/пр от 30.12.2016г.</t>
  </si>
  <si>
    <t>Электроды диаметром 6 мм Э42</t>
  </si>
  <si>
    <t>03.2.02.11-0001</t>
  </si>
  <si>
    <t>ФССЦ-2001, 03.2.02.11-0001, приказ Минстроя России №1039/пр от 30.12.2016г.</t>
  </si>
  <si>
    <t>Цемент для приготовления раствора в построечных условиях и в других подобных случаях</t>
  </si>
  <si>
    <t>07.2.05.01-0032</t>
  </si>
  <si>
    <t>ФССЦ-2001, 07.2.05.01-0032, приказ Минстроя России №1039/пр от 30.12.2016г.</t>
  </si>
  <si>
    <t>Ограждения лестничных проемов, лестничные марши, пожарные лестницы</t>
  </si>
  <si>
    <t>91.08.03-015</t>
  </si>
  <si>
    <t>ФСЭМ-2001, 91.08.03-015, приказ Минстроя России №1039/пр от 30.12.2016г.</t>
  </si>
  <si>
    <t>Катки дорожные самоходные гладкие, масса 5 т</t>
  </si>
  <si>
    <t>04.1.02.05-0006</t>
  </si>
  <si>
    <t>ФССЦ-2001, 04.1.02.05-0006, приказ Минстроя России №1039/пр от 30.12.2016г.</t>
  </si>
  <si>
    <t>Бетон тяжелый, класс В15 (М200)</t>
  </si>
  <si>
    <t>04.3.01.09-0014</t>
  </si>
  <si>
    <t>ФССЦ-2001, 04.3.01.09-0014, приказ Минстроя России №1039/пр от 30.12.2016г.</t>
  </si>
  <si>
    <t>Раствор готовый кладочный цементный марки 100</t>
  </si>
  <si>
    <t>11.1.03.03-0012</t>
  </si>
  <si>
    <t>ФССЦ-2001, 11.1.03.03-0012, приказ Минстроя России №1039/пр от 30.12.2016г.</t>
  </si>
  <si>
    <t>Брусья необрезные хвойных пород длиной 4-6,5 м, все ширины, толщиной 100, 125 мм, IV сорта</t>
  </si>
  <si>
    <t>1-100-44</t>
  </si>
  <si>
    <t>Рабочий среднего разряда 4.4</t>
  </si>
  <si>
    <t>07.2.07.12-0006</t>
  </si>
  <si>
    <t>ФССЦ-2001, 07.2.07.12-0006, приказ Минстроя России №1039/пр от 30.12.2016г.</t>
  </si>
  <si>
    <t>Конструктивные элементы вспомогательного назначения с преобладанием профильного проката собираемые из двух и более деталей, с отверстиями и без отверстий, соединяемые на сварке</t>
  </si>
  <si>
    <t>01.7.04.11</t>
  </si>
  <si>
    <t>Приборы оконные</t>
  </si>
  <si>
    <t>11.2.07.10</t>
  </si>
  <si>
    <t>Переплеты оконные для жилых зданий</t>
  </si>
  <si>
    <t>14.4.02.04</t>
  </si>
  <si>
    <t>Краски для внутренних работ масляные готовые к применению</t>
  </si>
  <si>
    <t>04.3.01.12</t>
  </si>
  <si>
    <t>Раствор цементно-известковый М50</t>
  </si>
  <si>
    <t>06.1.01.05</t>
  </si>
  <si>
    <t>Кирпич</t>
  </si>
  <si>
    <t>01.7.16.02</t>
  </si>
  <si>
    <t>Детали деревянные лесов</t>
  </si>
  <si>
    <t>Детали стальных трубчатых лесов</t>
  </si>
  <si>
    <t>14.3.02.01</t>
  </si>
  <si>
    <t>Краска акриловая</t>
  </si>
  <si>
    <t>Краски масляные готовые к применению для наружных работ</t>
  </si>
  <si>
    <t>04.3.02.09</t>
  </si>
  <si>
    <t>Смеси на цементной основе</t>
  </si>
  <si>
    <t>02.2.02.02</t>
  </si>
  <si>
    <t>Щебень из природного камня для строительных работ фракции 5-10 мм</t>
  </si>
  <si>
    <t>Щебень из природного камня для строительных работ фракции 10-20 мм</t>
  </si>
  <si>
    <t>Щебень из природного камня для строительных работ фракции 40-70 мм</t>
  </si>
  <si>
    <t>04.1.02.06</t>
  </si>
  <si>
    <t>Бетон тяжелый</t>
  </si>
  <si>
    <t>08.4.03.04</t>
  </si>
  <si>
    <t>Арматура</t>
  </si>
  <si>
    <t>Бетонные смеси готовые к употреблению</t>
  </si>
  <si>
    <t>05.2.04.04</t>
  </si>
  <si>
    <t>Плиты тротуарные бетонные гладкие</t>
  </si>
  <si>
    <t>11.3.03.09</t>
  </si>
  <si>
    <t>Поручни</t>
  </si>
  <si>
    <t>04.3.01.09</t>
  </si>
  <si>
    <t>Раствор готовый кладочный тяжелый цементный</t>
  </si>
  <si>
    <t>13.2.03.02</t>
  </si>
  <si>
    <t>Камни бортовые</t>
  </si>
  <si>
    <t>Поправка: Прил.2, Табл.3, п. 1.1  Наименование: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</t>
  </si>
  <si>
    <t>Форма 4</t>
  </si>
  <si>
    <t>Наименование стройки:</t>
  </si>
  <si>
    <t>Объект:</t>
  </si>
  <si>
    <t xml:space="preserve">Наименование объекта:  </t>
  </si>
  <si>
    <t>Сметная стоимость</t>
  </si>
  <si>
    <t>тыс.руб</t>
  </si>
  <si>
    <t>Нормативная трудоемкость</t>
  </si>
  <si>
    <t>чел.-ч</t>
  </si>
  <si>
    <t>Сметная заработная плата</t>
  </si>
  <si>
    <t>№ п/п</t>
  </si>
  <si>
    <t>Шифр и № позиции норматива</t>
  </si>
  <si>
    <t>Наименование работ и затрат, единица измерения</t>
  </si>
  <si>
    <t>Кол-во</t>
  </si>
  <si>
    <t>Стоимость ед, руб.</t>
  </si>
  <si>
    <t>Общая стоимость, руб.</t>
  </si>
  <si>
    <t>Затраты труда рабочих, чел.-ч., не занятых обсл. Машин</t>
  </si>
  <si>
    <t>Экспл. Машин</t>
  </si>
  <si>
    <t>зар.платы</t>
  </si>
  <si>
    <t>Основной зар.платы</t>
  </si>
  <si>
    <t>в т.ч. Зарплаты</t>
  </si>
  <si>
    <t>обслуж. машины</t>
  </si>
  <si>
    <t>на един.</t>
  </si>
  <si>
    <t>всего</t>
  </si>
  <si>
    <t>Составлена в ценах Калужская область (ФСНБ-2017) январь 2019 года</t>
  </si>
  <si>
    <t xml:space="preserve">% НР </t>
  </si>
  <si>
    <t xml:space="preserve">% СП </t>
  </si>
  <si>
    <t xml:space="preserve">Итого с НР и СП </t>
  </si>
  <si>
    <t xml:space="preserve">Эксплуатация машин </t>
  </si>
  <si>
    <t xml:space="preserve">Оплата труда машинистов </t>
  </si>
  <si>
    <t xml:space="preserve">Оплата труда рабочих </t>
  </si>
  <si>
    <t xml:space="preserve">Затраты труда рабочих </t>
  </si>
  <si>
    <t xml:space="preserve">Затраты труда машинистов </t>
  </si>
  <si>
    <t>Исключен
Рубероид кровельный с пылевидной посыпкой марки РКП-350б</t>
  </si>
  <si>
    <t>Исключен
Мастика битумная кровельная горячая</t>
  </si>
  <si>
    <r>
      <t>Скамья  деревянная с металлическими ножками</t>
    </r>
    <r>
      <rPr>
        <i/>
        <sz val="10"/>
        <rFont val="Arial"/>
        <family val="2"/>
        <charset val="204"/>
      </rPr>
      <t xml:space="preserve">
Базисная стоимость: 480,03 = [5 000 / 1,2 /  8,68]</t>
    </r>
  </si>
  <si>
    <t xml:space="preserve">Составил    </t>
  </si>
  <si>
    <t>[должность,подпись(инициалы,фамилия)]</t>
  </si>
  <si>
    <t xml:space="preserve">Проверил    </t>
  </si>
  <si>
    <t>"УТВЕРЖДАЮ"</t>
  </si>
  <si>
    <t>___________________________</t>
  </si>
  <si>
    <t>" ___ " ___________ 20 ___ г.</t>
  </si>
  <si>
    <t xml:space="preserve">Мы, нижеподписавшиеся, произвели осмотр объекта </t>
  </si>
  <si>
    <t xml:space="preserve">и постановили произвести ремонт объекта в </t>
  </si>
  <si>
    <t>следующем объеме:</t>
  </si>
  <si>
    <t>Наименование работ и затрат</t>
  </si>
  <si>
    <t>Единица измерения</t>
  </si>
  <si>
    <t>Количество</t>
  </si>
  <si>
    <t>Примечание</t>
  </si>
  <si>
    <t>Заказчик _________________</t>
  </si>
  <si>
    <t>Подрядчик _________________</t>
  </si>
  <si>
    <t>Раздел 1. Кровля.</t>
  </si>
  <si>
    <t>Раздел 2. Фасад здания.</t>
  </si>
  <si>
    <t>Раздел 3. Цоколь.</t>
  </si>
  <si>
    <t>Раздел 4. Отмостка.</t>
  </si>
  <si>
    <t>Раздел 5. Ступени.</t>
  </si>
  <si>
    <t>Раздел 6. Дорожка из плитки.</t>
  </si>
  <si>
    <t xml:space="preserve">Раздел 7. Прочие работы. </t>
  </si>
  <si>
    <t>Капитальный ремонт здания Дома культуры по адресу: Калужская обл., Юхновский район,
 д.Чемоданово, ул.Центральная, д.20.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</si>
</sst>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\ #,##0.00"/>
    <numFmt numFmtId="165" formatCode="#,##0.0;[Red]\-\ #,##0.0"/>
    <numFmt numFmtId="166" formatCode="#,##0;[Red]\-\ #,##0"/>
  </numFmts>
  <fonts count="19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left" wrapText="1"/>
    </xf>
    <xf numFmtId="0" fontId="11" fillId="0" borderId="0" xfId="0" applyFont="1" applyAlignment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5" fillId="0" borderId="0" xfId="0" applyFont="1" applyAlignment="1">
      <alignment horizontal="right" wrapText="1"/>
    </xf>
    <xf numFmtId="165" fontId="11" fillId="0" borderId="3" xfId="0" applyNumberFormat="1" applyFont="1" applyBorder="1"/>
    <xf numFmtId="164" fontId="11" fillId="0" borderId="0" xfId="0" applyNumberFormat="1" applyFont="1"/>
    <xf numFmtId="164" fontId="11" fillId="0" borderId="3" xfId="0" applyNumberFormat="1" applyFont="1" applyBorder="1"/>
    <xf numFmtId="165" fontId="11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165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165" fontId="11" fillId="0" borderId="1" xfId="0" applyNumberFormat="1" applyFont="1" applyBorder="1"/>
    <xf numFmtId="164" fontId="11" fillId="0" borderId="1" xfId="0" applyNumberFormat="1" applyFont="1" applyBorder="1"/>
    <xf numFmtId="0" fontId="9" fillId="0" borderId="0" xfId="0" quotePrefix="1" applyFont="1" applyAlignment="1">
      <alignment wrapText="1"/>
    </xf>
    <xf numFmtId="0" fontId="17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7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left" wrapText="1"/>
    </xf>
    <xf numFmtId="166" fontId="11" fillId="0" borderId="0" xfId="0" applyNumberFormat="1" applyFont="1" applyAlignment="1">
      <alignment horizontal="right"/>
    </xf>
    <xf numFmtId="0" fontId="17" fillId="0" borderId="0" xfId="0" applyFont="1" applyAlignment="1">
      <alignment horizontal="left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0" fillId="0" borderId="4" xfId="0" applyFont="1" applyBorder="1" applyAlignment="1">
      <alignment horizontal="center" vertical="top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17" fillId="0" borderId="0" xfId="0" applyFont="1" applyAlignment="1">
      <alignment horizontal="left" vertical="top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0" fontId="11" fillId="0" borderId="5" xfId="0" applyFont="1" applyBorder="1" applyAlignment="1">
      <alignment horizontal="left" vertical="top"/>
    </xf>
    <xf numFmtId="0" fontId="11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right" wrapText="1"/>
    </xf>
    <xf numFmtId="0" fontId="11" fillId="0" borderId="5" xfId="0" applyFont="1" applyBorder="1" applyAlignment="1">
      <alignment horizontal="right"/>
    </xf>
    <xf numFmtId="0" fontId="17" fillId="0" borderId="0" xfId="0" applyFont="1"/>
    <xf numFmtId="0" fontId="18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horizontal="left" wrapText="1"/>
    </xf>
    <xf numFmtId="0" fontId="12" fillId="0" borderId="0" xfId="4" applyFont="1" applyAlignment="1">
      <alignment horizontal="center"/>
    </xf>
    <xf numFmtId="0" fontId="12" fillId="0" borderId="0" xfId="4" applyFont="1" applyAlignment="1">
      <alignment horizontal="center" wrapText="1"/>
    </xf>
  </cellXfs>
  <cellStyles count="5">
    <cellStyle name="Обычный" xfId="0" builtinId="0"/>
    <cellStyle name="Обычный 2" xfId="4"/>
    <cellStyle name="Обычный 3" xfId="3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7"/>
  <sheetViews>
    <sheetView zoomScaleNormal="100" workbookViewId="0"/>
  </sheetViews>
  <sheetFormatPr defaultRowHeight="12.75" x14ac:dyDescent="0.2"/>
  <cols>
    <col min="1" max="1" width="6.7109375" customWidth="1"/>
    <col min="2" max="2" width="15.7109375" customWidth="1"/>
    <col min="3" max="3" width="40.7109375" customWidth="1"/>
    <col min="4" max="11" width="12.7109375" customWidth="1"/>
    <col min="20" max="32" width="0" hidden="1" customWidth="1"/>
    <col min="33" max="33" width="76.7109375" hidden="1" customWidth="1"/>
    <col min="34" max="37" width="0" hidden="1" customWidth="1"/>
  </cols>
  <sheetData>
    <row r="1" spans="1:13" x14ac:dyDescent="0.2">
      <c r="A1" s="10" t="str">
        <f>Source!B1</f>
        <v>Smeta.RU  (495) 974-1589</v>
      </c>
      <c r="K1" s="10" t="s">
        <v>805</v>
      </c>
    </row>
    <row r="2" spans="1:13" ht="14.2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.75" x14ac:dyDescent="0.25">
      <c r="A3" s="12" t="s">
        <v>806</v>
      </c>
      <c r="B3" s="12"/>
      <c r="C3" s="13" t="s">
        <v>5</v>
      </c>
      <c r="D3" s="13"/>
      <c r="E3" s="13"/>
      <c r="F3" s="13"/>
      <c r="G3" s="13"/>
      <c r="H3" s="13"/>
      <c r="I3" s="13"/>
      <c r="J3" s="13"/>
      <c r="K3" s="13"/>
      <c r="L3" s="11"/>
      <c r="M3" s="11"/>
    </row>
    <row r="4" spans="1:13" ht="15.75" x14ac:dyDescent="0.25">
      <c r="A4" s="12" t="s">
        <v>807</v>
      </c>
      <c r="B4" s="12"/>
      <c r="C4" s="13" t="str">
        <f>IF(Source!F12&lt;&gt;"Новый объект", Source!F12, "")</f>
        <v>Новый объект_(Копия)_(Копия)</v>
      </c>
      <c r="D4" s="13"/>
      <c r="E4" s="13"/>
      <c r="F4" s="13"/>
      <c r="G4" s="13"/>
      <c r="H4" s="13"/>
      <c r="I4" s="13"/>
      <c r="J4" s="13"/>
      <c r="K4" s="13"/>
      <c r="L4" s="11"/>
      <c r="M4" s="11"/>
    </row>
    <row r="5" spans="1:13" ht="14.25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1"/>
      <c r="M5" s="11"/>
    </row>
    <row r="6" spans="1:13" ht="18" x14ac:dyDescent="0.25">
      <c r="A6" s="15" t="str">
        <f>CONCATENATE( "Локальная смета ", IF(Source!F20&lt;&gt;"Новая локальная смета", Source!F20, ""))</f>
        <v xml:space="preserve">Локальная смета 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1"/>
      <c r="M6" s="11"/>
    </row>
    <row r="7" spans="1:13" ht="18" x14ac:dyDescent="0.25">
      <c r="A7" s="16" t="str">
        <f>CONCATENATE( "Локальная смета ", IF(Source!G20&lt;&gt;"Новая локальная смета", Source!G20, ""))</f>
        <v xml:space="preserve">Локальная смета 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1"/>
      <c r="M7" s="11"/>
    </row>
    <row r="8" spans="1:13" ht="14.2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1"/>
      <c r="M8" s="11"/>
    </row>
    <row r="9" spans="1:13" ht="18" x14ac:dyDescent="0.25">
      <c r="A9" s="17" t="s">
        <v>808</v>
      </c>
      <c r="B9" s="17"/>
      <c r="C9" s="18" t="str">
        <f>IF(Source!G12&lt;&gt;"Новый объект", Source!G12, "")</f>
        <v>Капрем ДК д.Чемод2019_(Кровл Цок ОтмДорЛав б/окон и ог</v>
      </c>
      <c r="D9" s="18"/>
      <c r="E9" s="18"/>
      <c r="F9" s="18"/>
      <c r="G9" s="18"/>
      <c r="H9" s="18"/>
      <c r="I9" s="18"/>
      <c r="J9" s="18"/>
      <c r="K9" s="18"/>
      <c r="L9" s="11"/>
      <c r="M9" s="11"/>
    </row>
    <row r="10" spans="1:13" ht="14.25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1"/>
      <c r="M10" s="11"/>
    </row>
    <row r="11" spans="1:13" ht="14.25" x14ac:dyDescent="0.2">
      <c r="A11" s="19" t="str">
        <f>CONCATENATE( "Основание: ", Source!J20)</f>
        <v xml:space="preserve">Основание: 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1"/>
      <c r="M11" s="11"/>
    </row>
    <row r="12" spans="1:13" ht="14.25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1"/>
      <c r="M12" s="11"/>
    </row>
    <row r="13" spans="1:13" ht="14.25" x14ac:dyDescent="0.2">
      <c r="A13" s="21" t="s">
        <v>828</v>
      </c>
      <c r="B13" s="21"/>
      <c r="C13" s="21"/>
      <c r="D13" s="21"/>
      <c r="E13" s="21"/>
      <c r="F13" s="22" t="s">
        <v>809</v>
      </c>
      <c r="G13" s="22"/>
      <c r="H13" s="22"/>
      <c r="I13" s="31">
        <f>(Source!F160/1000)</f>
        <v>22.000109999999999</v>
      </c>
      <c r="J13" s="23"/>
      <c r="K13" s="24" t="s">
        <v>810</v>
      </c>
      <c r="L13" s="11"/>
      <c r="M13" s="11"/>
    </row>
    <row r="14" spans="1:13" ht="14.25" x14ac:dyDescent="0.2">
      <c r="A14" s="21"/>
      <c r="B14" s="21"/>
      <c r="C14" s="21"/>
      <c r="D14" s="21"/>
      <c r="E14" s="21"/>
      <c r="F14" s="22" t="s">
        <v>811</v>
      </c>
      <c r="G14" s="22"/>
      <c r="H14" s="22"/>
      <c r="I14" s="31">
        <f>(Source!F149+Source!F150)</f>
        <v>1878.332095</v>
      </c>
      <c r="J14" s="23"/>
      <c r="K14" s="24" t="s">
        <v>812</v>
      </c>
      <c r="L14" s="11"/>
      <c r="M14" s="11"/>
    </row>
    <row r="15" spans="1:13" ht="14.25" x14ac:dyDescent="0.2">
      <c r="A15" s="25"/>
      <c r="B15" s="25"/>
      <c r="C15" s="25"/>
      <c r="D15" s="25"/>
      <c r="E15" s="25"/>
      <c r="F15" s="26" t="s">
        <v>813</v>
      </c>
      <c r="G15" s="26"/>
      <c r="H15" s="26"/>
      <c r="I15" s="32">
        <f>(Source!F142+ Source!F141)/1000</f>
        <v>16.467010000000002</v>
      </c>
      <c r="J15" s="27"/>
      <c r="K15" s="24" t="s">
        <v>810</v>
      </c>
      <c r="L15" s="11"/>
      <c r="M15" s="11"/>
    </row>
    <row r="16" spans="1:13" ht="14.25" x14ac:dyDescent="0.2">
      <c r="A16" s="28" t="s">
        <v>814</v>
      </c>
      <c r="B16" s="28" t="s">
        <v>815</v>
      </c>
      <c r="C16" s="28" t="s">
        <v>816</v>
      </c>
      <c r="D16" s="28" t="s">
        <v>817</v>
      </c>
      <c r="E16" s="28" t="s">
        <v>818</v>
      </c>
      <c r="F16" s="28"/>
      <c r="G16" s="29" t="s">
        <v>819</v>
      </c>
      <c r="H16" s="29"/>
      <c r="I16" s="29"/>
      <c r="J16" s="28" t="s">
        <v>820</v>
      </c>
      <c r="K16" s="28"/>
      <c r="L16" s="11"/>
      <c r="M16" s="11"/>
    </row>
    <row r="17" spans="1:28" ht="20.100000000000001" customHeight="1" x14ac:dyDescent="0.2">
      <c r="A17" s="28"/>
      <c r="B17" s="28"/>
      <c r="C17" s="28"/>
      <c r="D17" s="28"/>
      <c r="E17" s="28" t="s">
        <v>481</v>
      </c>
      <c r="F17" s="28" t="s">
        <v>821</v>
      </c>
      <c r="G17" s="28" t="s">
        <v>481</v>
      </c>
      <c r="H17" s="28" t="s">
        <v>822</v>
      </c>
      <c r="I17" s="28" t="s">
        <v>821</v>
      </c>
      <c r="J17" s="28"/>
      <c r="K17" s="28"/>
      <c r="L17" s="11"/>
      <c r="M17" s="11"/>
    </row>
    <row r="18" spans="1:28" ht="14.25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11"/>
      <c r="M18" s="11"/>
    </row>
    <row r="19" spans="1:28" ht="20.100000000000001" customHeight="1" x14ac:dyDescent="0.2">
      <c r="A19" s="28"/>
      <c r="B19" s="28"/>
      <c r="C19" s="28"/>
      <c r="D19" s="28"/>
      <c r="E19" s="28" t="s">
        <v>823</v>
      </c>
      <c r="F19" s="28" t="s">
        <v>824</v>
      </c>
      <c r="G19" s="28"/>
      <c r="H19" s="28"/>
      <c r="I19" s="28" t="s">
        <v>824</v>
      </c>
      <c r="J19" s="28" t="s">
        <v>825</v>
      </c>
      <c r="K19" s="28"/>
      <c r="L19" s="11"/>
      <c r="M19" s="11"/>
    </row>
    <row r="20" spans="1:28" ht="14.25" x14ac:dyDescent="0.2">
      <c r="A20" s="28"/>
      <c r="B20" s="28"/>
      <c r="C20" s="28"/>
      <c r="D20" s="28"/>
      <c r="E20" s="28"/>
      <c r="F20" s="28"/>
      <c r="G20" s="28"/>
      <c r="H20" s="28"/>
      <c r="I20" s="28"/>
      <c r="J20" s="30" t="s">
        <v>826</v>
      </c>
      <c r="K20" s="30" t="s">
        <v>827</v>
      </c>
      <c r="L20" s="11"/>
      <c r="M20" s="11"/>
    </row>
    <row r="21" spans="1:28" ht="14.25" x14ac:dyDescent="0.2">
      <c r="A21" s="30">
        <v>1</v>
      </c>
      <c r="B21" s="30">
        <v>2</v>
      </c>
      <c r="C21" s="30">
        <v>3</v>
      </c>
      <c r="D21" s="30">
        <v>4</v>
      </c>
      <c r="E21" s="30">
        <v>5</v>
      </c>
      <c r="F21" s="30">
        <v>6</v>
      </c>
      <c r="G21" s="30">
        <v>7</v>
      </c>
      <c r="H21" s="30">
        <v>8</v>
      </c>
      <c r="I21" s="30">
        <v>9</v>
      </c>
      <c r="J21" s="30">
        <v>10</v>
      </c>
      <c r="K21" s="30">
        <v>11</v>
      </c>
      <c r="L21" s="11"/>
      <c r="M21" s="11"/>
    </row>
    <row r="22" spans="1:28" ht="42.75" x14ac:dyDescent="0.2">
      <c r="A22" s="33" t="str">
        <f>Source!E25</f>
        <v>2</v>
      </c>
      <c r="B22" s="33" t="str">
        <f>Source!F25</f>
        <v>46-04-008-04</v>
      </c>
      <c r="C22" s="34" t="str">
        <f>Source!G25</f>
        <v>Разборка покрытий кровель из волнистых и полуволнистых асбестоцементных листов</v>
      </c>
      <c r="D22" s="11">
        <f>Source!I25</f>
        <v>4.2</v>
      </c>
      <c r="E22" s="36">
        <f>Source!AB25</f>
        <v>154.6</v>
      </c>
      <c r="F22" s="36">
        <f>Source!AD25</f>
        <v>30.6</v>
      </c>
      <c r="G22" s="37">
        <f>Source!O25</f>
        <v>649.32000000000005</v>
      </c>
      <c r="H22" s="37">
        <f>Source!S25</f>
        <v>520.79999999999995</v>
      </c>
      <c r="I22" s="38">
        <f>Source!Q25</f>
        <v>128.52000000000001</v>
      </c>
      <c r="J22" s="38">
        <f>Source!AH25</f>
        <v>15.9</v>
      </c>
      <c r="K22" s="38">
        <f>Source!U25</f>
        <v>66.78</v>
      </c>
      <c r="T22">
        <f>Source!O25+Source!X25+Source!Y25</f>
        <v>1477.39</v>
      </c>
      <c r="U22">
        <f>Source!P25</f>
        <v>0</v>
      </c>
      <c r="V22">
        <f>Source!S25</f>
        <v>520.79999999999995</v>
      </c>
      <c r="W22">
        <f>Source!Q25</f>
        <v>128.52000000000001</v>
      </c>
      <c r="X22">
        <f>Source!R25</f>
        <v>0</v>
      </c>
      <c r="Y22">
        <f>Source!U25</f>
        <v>66.78</v>
      </c>
      <c r="Z22">
        <f>Source!V25</f>
        <v>0</v>
      </c>
      <c r="AA22">
        <f>Source!X25</f>
        <v>515.59</v>
      </c>
      <c r="AB22">
        <f>Source!Y25</f>
        <v>312.48</v>
      </c>
    </row>
    <row r="23" spans="1:28" ht="14.25" x14ac:dyDescent="0.2">
      <c r="C23" s="35" t="str">
        <f>Source!H25</f>
        <v>100 м2</v>
      </c>
      <c r="D23" s="11"/>
      <c r="E23" s="39">
        <f>Source!AF25</f>
        <v>124</v>
      </c>
      <c r="F23" s="39">
        <f>Source!AE25</f>
        <v>0</v>
      </c>
      <c r="G23" s="37"/>
      <c r="H23" s="37"/>
      <c r="I23" s="37">
        <f>Source!R25</f>
        <v>0</v>
      </c>
      <c r="J23" s="37">
        <f>Source!AI25</f>
        <v>0</v>
      </c>
      <c r="K23" s="37">
        <f>Source!V25</f>
        <v>0</v>
      </c>
    </row>
    <row r="24" spans="1:28" x14ac:dyDescent="0.2">
      <c r="C24" s="40" t="str">
        <f>"Объем: "&amp;Source!I25&amp;"=420/"&amp;"100"</f>
        <v>Объем: 4,2=420/100</v>
      </c>
    </row>
    <row r="25" spans="1:28" x14ac:dyDescent="0.2">
      <c r="C25" s="9" t="s">
        <v>829</v>
      </c>
      <c r="D25" s="41">
        <f>Source!BZ25</f>
        <v>110</v>
      </c>
      <c r="E25" s="42">
        <f>(Source!AF25+Source!AE25)*Source!FX25/100</f>
        <v>122.76</v>
      </c>
      <c r="F25" s="41" t="str">
        <f>CONCATENATE(Source!DL25,Source!FT25, "=", Source!FX25, "%")</f>
        <v>*0,9=99%</v>
      </c>
      <c r="G25" s="43">
        <f>Source!X25</f>
        <v>515.59</v>
      </c>
      <c r="H25" s="41" t="str">
        <f>CONCATENATE(Source!AT25)</f>
        <v>99</v>
      </c>
      <c r="I25" s="41"/>
      <c r="J25" s="41"/>
      <c r="K25" s="41"/>
    </row>
    <row r="26" spans="1:28" x14ac:dyDescent="0.2">
      <c r="C26" s="9" t="s">
        <v>830</v>
      </c>
      <c r="D26" s="41">
        <f>Source!CA25</f>
        <v>70</v>
      </c>
      <c r="E26" s="42">
        <f>(Source!AF25+Source!AE25)*Source!FY25/100</f>
        <v>73.78</v>
      </c>
      <c r="F26" s="41" t="str">
        <f>CONCATENATE(Source!DM25,Source!FU25, "=", Source!FY25, "%")</f>
        <v>*0,85=59,5%</v>
      </c>
      <c r="G26" s="43">
        <f>Source!Y25</f>
        <v>312.48</v>
      </c>
      <c r="H26" s="41" t="str">
        <f>CONCATENATE(Source!AU25)</f>
        <v>60</v>
      </c>
      <c r="I26" s="41"/>
      <c r="J26" s="41"/>
      <c r="K26" s="41"/>
    </row>
    <row r="27" spans="1:28" x14ac:dyDescent="0.2">
      <c r="C27" s="9" t="s">
        <v>831</v>
      </c>
      <c r="D27" s="41"/>
      <c r="E27" s="42">
        <f>((Source!AF25+Source!AE25)*Source!FX25/100)+((Source!AF25+Source!AE25)*Source!FY25/100)+Source!AB25</f>
        <v>351.14</v>
      </c>
      <c r="F27" s="41"/>
      <c r="G27" s="43">
        <f>Source!O25+Source!X25+Source!Y25</f>
        <v>1477.39</v>
      </c>
      <c r="H27" s="41"/>
      <c r="I27" s="41"/>
      <c r="J27" s="41"/>
      <c r="K27" s="41"/>
    </row>
    <row r="28" spans="1:28" ht="28.5" x14ac:dyDescent="0.2">
      <c r="A28" s="33" t="str">
        <f>Source!E26</f>
        <v>3</v>
      </c>
      <c r="B28" s="33" t="str">
        <f>Source!F26</f>
        <v>54-3-1</v>
      </c>
      <c r="C28" s="34" t="str">
        <f>Source!G26</f>
        <v>Разборка подшивки  (карнизов) потолков чистой из строганных досок</v>
      </c>
      <c r="D28" s="11">
        <f>Source!I26</f>
        <v>0.94</v>
      </c>
      <c r="E28" s="44">
        <f>Source!AB26</f>
        <v>243.3</v>
      </c>
      <c r="F28" s="44">
        <f>Source!AD26</f>
        <v>25</v>
      </c>
      <c r="G28" s="37">
        <f>Source!O26</f>
        <v>228.7</v>
      </c>
      <c r="H28" s="37">
        <f>Source!S26</f>
        <v>205.2</v>
      </c>
      <c r="I28" s="45">
        <f>Source!Q26</f>
        <v>23.5</v>
      </c>
      <c r="J28" s="45">
        <f>Source!AH26</f>
        <v>28.87</v>
      </c>
      <c r="K28" s="45">
        <f>Source!U26</f>
        <v>27.137799999999999</v>
      </c>
      <c r="T28">
        <f>Source!O26+Source!X26+Source!Y26</f>
        <v>584.03</v>
      </c>
      <c r="U28">
        <f>Source!P26</f>
        <v>0</v>
      </c>
      <c r="V28">
        <f>Source!S26</f>
        <v>205.2</v>
      </c>
      <c r="W28">
        <f>Source!Q26</f>
        <v>23.5</v>
      </c>
      <c r="X28">
        <f>Source!R26</f>
        <v>10.15</v>
      </c>
      <c r="Y28">
        <f>Source!U26</f>
        <v>27.137799999999999</v>
      </c>
      <c r="Z28">
        <f>Source!V26</f>
        <v>0.752</v>
      </c>
      <c r="AA28">
        <f>Source!X26</f>
        <v>183.05</v>
      </c>
      <c r="AB28">
        <f>Source!Y26</f>
        <v>172.28</v>
      </c>
    </row>
    <row r="29" spans="1:28" ht="14.25" x14ac:dyDescent="0.2">
      <c r="C29" s="35" t="str">
        <f>Source!H26</f>
        <v>100 м2</v>
      </c>
      <c r="D29" s="11"/>
      <c r="E29" s="39">
        <f>Source!AF26</f>
        <v>218.3</v>
      </c>
      <c r="F29" s="39">
        <f>Source!AE26</f>
        <v>10.8</v>
      </c>
      <c r="G29" s="37"/>
      <c r="H29" s="37"/>
      <c r="I29" s="37">
        <f>Source!R26</f>
        <v>10.15</v>
      </c>
      <c r="J29" s="37">
        <f>Source!AI26</f>
        <v>0.8</v>
      </c>
      <c r="K29" s="37">
        <f>Source!V26</f>
        <v>0.752</v>
      </c>
    </row>
    <row r="30" spans="1:28" x14ac:dyDescent="0.2">
      <c r="C30" s="40" t="str">
        <f>"Объем: "&amp;Source!I26&amp;"=94/"&amp;"100"</f>
        <v>Объем: 0,94=94/100</v>
      </c>
    </row>
    <row r="31" spans="1:28" x14ac:dyDescent="0.2">
      <c r="C31" s="9" t="s">
        <v>829</v>
      </c>
      <c r="D31" s="41">
        <f>Source!BZ26</f>
        <v>85</v>
      </c>
      <c r="E31" s="42">
        <f>(Source!AF26+Source!AE26)*Source!FX26/100</f>
        <v>194.73500000000004</v>
      </c>
      <c r="F31" s="41"/>
      <c r="G31" s="43">
        <f>Source!X26</f>
        <v>183.05</v>
      </c>
      <c r="H31" s="41" t="str">
        <f>CONCATENATE(Source!AT26)</f>
        <v>85</v>
      </c>
      <c r="I31" s="41"/>
      <c r="J31" s="41"/>
      <c r="K31" s="41"/>
    </row>
    <row r="32" spans="1:28" x14ac:dyDescent="0.2">
      <c r="C32" s="9" t="s">
        <v>830</v>
      </c>
      <c r="D32" s="41">
        <f>Source!CA26</f>
        <v>80</v>
      </c>
      <c r="E32" s="42">
        <f>(Source!AF26+Source!AE26)*Source!FY26/100</f>
        <v>183.28</v>
      </c>
      <c r="F32" s="41"/>
      <c r="G32" s="43">
        <f>Source!Y26</f>
        <v>172.28</v>
      </c>
      <c r="H32" s="41" t="str">
        <f>CONCATENATE(Source!AU26)</f>
        <v>80</v>
      </c>
      <c r="I32" s="41"/>
      <c r="J32" s="41"/>
      <c r="K32" s="41"/>
    </row>
    <row r="33" spans="1:28" x14ac:dyDescent="0.2">
      <c r="C33" s="9" t="s">
        <v>831</v>
      </c>
      <c r="D33" s="41"/>
      <c r="E33" s="42">
        <f>((Source!AF26+Source!AE26)*Source!FX26/100)+((Source!AF26+Source!AE26)*Source!FY26/100)+Source!AB26</f>
        <v>621.31500000000005</v>
      </c>
      <c r="F33" s="41"/>
      <c r="G33" s="43">
        <f>Source!O26+Source!X26+Source!Y26</f>
        <v>584.03</v>
      </c>
      <c r="H33" s="41"/>
      <c r="I33" s="41"/>
      <c r="J33" s="41"/>
      <c r="K33" s="41"/>
    </row>
    <row r="34" spans="1:28" ht="14.25" x14ac:dyDescent="0.2">
      <c r="A34" s="33" t="str">
        <f>Source!E27</f>
        <v>3,1</v>
      </c>
      <c r="B34" s="33" t="str">
        <f>Source!F27</f>
        <v>01.7.07.07</v>
      </c>
      <c r="C34" s="34" t="str">
        <f>Source!G27</f>
        <v>Строительный мусор</v>
      </c>
      <c r="D34" s="11">
        <f>Source!I27</f>
        <v>2.2465999999999999</v>
      </c>
      <c r="E34" s="44">
        <f>Source!AB27</f>
        <v>0</v>
      </c>
      <c r="F34" s="44">
        <f>Source!AD27</f>
        <v>0</v>
      </c>
      <c r="G34" s="37">
        <f>Source!O27</f>
        <v>0</v>
      </c>
      <c r="H34" s="37">
        <f>Source!S27</f>
        <v>0</v>
      </c>
      <c r="I34" s="45">
        <f>Source!Q27</f>
        <v>0</v>
      </c>
      <c r="J34" s="45">
        <f>Source!AH27</f>
        <v>0</v>
      </c>
      <c r="K34" s="45">
        <f>Source!U27</f>
        <v>0</v>
      </c>
      <c r="T34">
        <f>Source!O27+Source!X27+Source!Y27</f>
        <v>0</v>
      </c>
      <c r="U34">
        <f>Source!P27</f>
        <v>0</v>
      </c>
      <c r="V34">
        <f>Source!S27</f>
        <v>0</v>
      </c>
      <c r="W34">
        <f>Source!Q27</f>
        <v>0</v>
      </c>
      <c r="X34">
        <f>Source!R27</f>
        <v>0</v>
      </c>
      <c r="Y34">
        <f>Source!U27</f>
        <v>0</v>
      </c>
      <c r="Z34">
        <f>Source!V27</f>
        <v>0</v>
      </c>
      <c r="AA34">
        <f>Source!X27</f>
        <v>0</v>
      </c>
      <c r="AB34">
        <f>Source!Y27</f>
        <v>0</v>
      </c>
    </row>
    <row r="35" spans="1:28" ht="14.25" x14ac:dyDescent="0.2">
      <c r="C35" s="35" t="str">
        <f>Source!H27</f>
        <v>т</v>
      </c>
      <c r="D35" s="11"/>
      <c r="E35" s="39">
        <f>Source!AF27</f>
        <v>0</v>
      </c>
      <c r="F35" s="39">
        <f>Source!AE27</f>
        <v>0</v>
      </c>
      <c r="G35" s="37"/>
      <c r="H35" s="37"/>
      <c r="I35" s="37">
        <f>Source!R27</f>
        <v>0</v>
      </c>
      <c r="J35" s="37">
        <f>Source!AI27</f>
        <v>0</v>
      </c>
      <c r="K35" s="37">
        <f>Source!V27</f>
        <v>0</v>
      </c>
    </row>
    <row r="36" spans="1:28" ht="28.5" x14ac:dyDescent="0.2">
      <c r="A36" s="33" t="str">
        <f>Source!E28</f>
        <v>4</v>
      </c>
      <c r="B36" s="33" t="str">
        <f>Source!F28</f>
        <v>58-2-1</v>
      </c>
      <c r="C36" s="34" t="str">
        <f>Source!G28</f>
        <v>Разборка слуховых окон прямоугольных двускатных</v>
      </c>
      <c r="D36" s="11">
        <f>Source!I28</f>
        <v>0.01</v>
      </c>
      <c r="E36" s="44">
        <f>Source!AB28</f>
        <v>2720.3</v>
      </c>
      <c r="F36" s="44">
        <f>Source!AD28</f>
        <v>10.4</v>
      </c>
      <c r="G36" s="37">
        <f>Source!O28</f>
        <v>27.2</v>
      </c>
      <c r="H36" s="37">
        <f>Source!S28</f>
        <v>27.1</v>
      </c>
      <c r="I36" s="45">
        <f>Source!Q28</f>
        <v>0.1</v>
      </c>
      <c r="J36" s="45">
        <f>Source!AH28</f>
        <v>341.3</v>
      </c>
      <c r="K36" s="45">
        <f>Source!U28</f>
        <v>3.4130000000000003</v>
      </c>
      <c r="T36">
        <f>Source!O28+Source!X28+Source!Y28</f>
        <v>67.31</v>
      </c>
      <c r="U36">
        <f>Source!P28</f>
        <v>0</v>
      </c>
      <c r="V36">
        <f>Source!S28</f>
        <v>27.1</v>
      </c>
      <c r="W36">
        <f>Source!Q28</f>
        <v>0.1</v>
      </c>
      <c r="X36">
        <f>Source!R28</f>
        <v>0</v>
      </c>
      <c r="Y36">
        <f>Source!U28</f>
        <v>3.4130000000000003</v>
      </c>
      <c r="Z36">
        <f>Source!V28</f>
        <v>0</v>
      </c>
      <c r="AA36">
        <f>Source!X28</f>
        <v>22.49</v>
      </c>
      <c r="AB36">
        <f>Source!Y28</f>
        <v>17.62</v>
      </c>
    </row>
    <row r="37" spans="1:28" ht="14.25" x14ac:dyDescent="0.2">
      <c r="C37" s="35" t="str">
        <f>Source!H28</f>
        <v>100 ШТ</v>
      </c>
      <c r="D37" s="11"/>
      <c r="E37" s="39">
        <f>Source!AF28</f>
        <v>2709.9</v>
      </c>
      <c r="F37" s="39">
        <f>Source!AE28</f>
        <v>0</v>
      </c>
      <c r="G37" s="37"/>
      <c r="H37" s="37"/>
      <c r="I37" s="37">
        <f>Source!R28</f>
        <v>0</v>
      </c>
      <c r="J37" s="37">
        <f>Source!AI28</f>
        <v>0</v>
      </c>
      <c r="K37" s="37">
        <f>Source!V28</f>
        <v>0</v>
      </c>
    </row>
    <row r="38" spans="1:28" x14ac:dyDescent="0.2">
      <c r="C38" s="40" t="str">
        <f>"Объем: "&amp;Source!I28&amp;"=1/"&amp;"100"</f>
        <v>Объем: 0,01=1/100</v>
      </c>
    </row>
    <row r="39" spans="1:28" x14ac:dyDescent="0.2">
      <c r="C39" s="9" t="s">
        <v>829</v>
      </c>
      <c r="D39" s="41">
        <f>Source!BZ28</f>
        <v>83</v>
      </c>
      <c r="E39" s="42">
        <f>(Source!AF28+Source!AE28)*Source!FX28/100</f>
        <v>2249.2170000000001</v>
      </c>
      <c r="F39" s="41"/>
      <c r="G39" s="43">
        <f>Source!X28</f>
        <v>22.49</v>
      </c>
      <c r="H39" s="41" t="str">
        <f>CONCATENATE(Source!AT28)</f>
        <v>83</v>
      </c>
      <c r="I39" s="41"/>
      <c r="J39" s="41"/>
      <c r="K39" s="41"/>
    </row>
    <row r="40" spans="1:28" x14ac:dyDescent="0.2">
      <c r="C40" s="9" t="s">
        <v>830</v>
      </c>
      <c r="D40" s="41">
        <f>Source!CA28</f>
        <v>65</v>
      </c>
      <c r="E40" s="42">
        <f>(Source!AF28+Source!AE28)*Source!FY28/100</f>
        <v>1761.4349999999999</v>
      </c>
      <c r="F40" s="41"/>
      <c r="G40" s="43">
        <f>Source!Y28</f>
        <v>17.62</v>
      </c>
      <c r="H40" s="41" t="str">
        <f>CONCATENATE(Source!AU28)</f>
        <v>65</v>
      </c>
      <c r="I40" s="41"/>
      <c r="J40" s="41"/>
      <c r="K40" s="41"/>
    </row>
    <row r="41" spans="1:28" x14ac:dyDescent="0.2">
      <c r="C41" s="9" t="s">
        <v>831</v>
      </c>
      <c r="D41" s="41"/>
      <c r="E41" s="42">
        <f>((Source!AF28+Source!AE28)*Source!FX28/100)+((Source!AF28+Source!AE28)*Source!FY28/100)+Source!AB28</f>
        <v>6730.9520000000002</v>
      </c>
      <c r="F41" s="41"/>
      <c r="G41" s="43">
        <f>Source!O28+Source!X28+Source!Y28</f>
        <v>67.31</v>
      </c>
      <c r="H41" s="41"/>
      <c r="I41" s="41"/>
      <c r="J41" s="41"/>
      <c r="K41" s="41"/>
    </row>
    <row r="42" spans="1:28" ht="14.25" x14ac:dyDescent="0.2">
      <c r="A42" s="33" t="str">
        <f>Source!E29</f>
        <v>4,1</v>
      </c>
      <c r="B42" s="33" t="str">
        <f>Source!F29</f>
        <v>01.7.07.07</v>
      </c>
      <c r="C42" s="34" t="str">
        <f>Source!G29</f>
        <v>Строительный мусор</v>
      </c>
      <c r="D42" s="11">
        <f>Source!I29</f>
        <v>5.5999999999999994E-2</v>
      </c>
      <c r="E42" s="44">
        <f>Source!AB29</f>
        <v>0</v>
      </c>
      <c r="F42" s="44">
        <f>Source!AD29</f>
        <v>0</v>
      </c>
      <c r="G42" s="37">
        <f>Source!O29</f>
        <v>0</v>
      </c>
      <c r="H42" s="37">
        <f>Source!S29</f>
        <v>0</v>
      </c>
      <c r="I42" s="45">
        <f>Source!Q29</f>
        <v>0</v>
      </c>
      <c r="J42" s="45">
        <f>Source!AH29</f>
        <v>0</v>
      </c>
      <c r="K42" s="45">
        <f>Source!U29</f>
        <v>0</v>
      </c>
      <c r="T42">
        <f>Source!O29+Source!X29+Source!Y29</f>
        <v>0</v>
      </c>
      <c r="U42">
        <f>Source!P29</f>
        <v>0</v>
      </c>
      <c r="V42">
        <f>Source!S29</f>
        <v>0</v>
      </c>
      <c r="W42">
        <f>Source!Q29</f>
        <v>0</v>
      </c>
      <c r="X42">
        <f>Source!R29</f>
        <v>0</v>
      </c>
      <c r="Y42">
        <f>Source!U29</f>
        <v>0</v>
      </c>
      <c r="Z42">
        <f>Source!V29</f>
        <v>0</v>
      </c>
      <c r="AA42">
        <f>Source!X29</f>
        <v>0</v>
      </c>
      <c r="AB42">
        <f>Source!Y29</f>
        <v>0</v>
      </c>
    </row>
    <row r="43" spans="1:28" ht="14.25" x14ac:dyDescent="0.2">
      <c r="C43" s="35" t="str">
        <f>Source!H29</f>
        <v>т</v>
      </c>
      <c r="D43" s="11"/>
      <c r="E43" s="39">
        <f>Source!AF29</f>
        <v>0</v>
      </c>
      <c r="F43" s="39">
        <f>Source!AE29</f>
        <v>0</v>
      </c>
      <c r="G43" s="37"/>
      <c r="H43" s="37"/>
      <c r="I43" s="37">
        <f>Source!R29</f>
        <v>0</v>
      </c>
      <c r="J43" s="37">
        <f>Source!AI29</f>
        <v>0</v>
      </c>
      <c r="K43" s="37">
        <f>Source!V29</f>
        <v>0</v>
      </c>
    </row>
    <row r="44" spans="1:28" ht="42.75" x14ac:dyDescent="0.2">
      <c r="A44" s="33" t="str">
        <f>Source!E30</f>
        <v>5</v>
      </c>
      <c r="B44" s="33" t="str">
        <f>Source!F30</f>
        <v>58-1-1</v>
      </c>
      <c r="C44" s="34" t="str">
        <f>Source!G30</f>
        <v>Разборка деревянных элементов конструкций крыш обрешетки из брусков с прозорами</v>
      </c>
      <c r="D44" s="11">
        <f>Source!I30</f>
        <v>4.0999999999999996</v>
      </c>
      <c r="E44" s="44">
        <f>Source!AB30</f>
        <v>160.1</v>
      </c>
      <c r="F44" s="44">
        <f>Source!AD30</f>
        <v>39.700000000000003</v>
      </c>
      <c r="G44" s="37">
        <f>Source!O30</f>
        <v>656.41</v>
      </c>
      <c r="H44" s="37">
        <f>Source!S30</f>
        <v>493.64</v>
      </c>
      <c r="I44" s="45">
        <f>Source!Q30</f>
        <v>162.77000000000001</v>
      </c>
      <c r="J44" s="45">
        <f>Source!AH30</f>
        <v>15.16</v>
      </c>
      <c r="K44" s="45">
        <f>Source!U30</f>
        <v>62.155999999999992</v>
      </c>
      <c r="T44">
        <f>Source!O30+Source!X30+Source!Y30</f>
        <v>1424.62</v>
      </c>
      <c r="U44">
        <f>Source!P30</f>
        <v>0</v>
      </c>
      <c r="V44">
        <f>Source!S30</f>
        <v>493.64</v>
      </c>
      <c r="W44">
        <f>Source!Q30</f>
        <v>162.77000000000001</v>
      </c>
      <c r="X44">
        <f>Source!R30</f>
        <v>25.42</v>
      </c>
      <c r="Y44">
        <f>Source!U30</f>
        <v>62.155999999999992</v>
      </c>
      <c r="Z44">
        <f>Source!V30</f>
        <v>1.8859999999999999</v>
      </c>
      <c r="AA44">
        <f>Source!X30</f>
        <v>430.82</v>
      </c>
      <c r="AB44">
        <f>Source!Y30</f>
        <v>337.39</v>
      </c>
    </row>
    <row r="45" spans="1:28" ht="14.25" x14ac:dyDescent="0.2">
      <c r="C45" s="35" t="str">
        <f>Source!H30</f>
        <v>100 м2</v>
      </c>
      <c r="D45" s="11"/>
      <c r="E45" s="39">
        <f>Source!AF30</f>
        <v>120.4</v>
      </c>
      <c r="F45" s="39">
        <f>Source!AE30</f>
        <v>6.2</v>
      </c>
      <c r="G45" s="37"/>
      <c r="H45" s="37"/>
      <c r="I45" s="37">
        <f>Source!R30</f>
        <v>25.42</v>
      </c>
      <c r="J45" s="37">
        <f>Source!AI30</f>
        <v>0.46</v>
      </c>
      <c r="K45" s="37">
        <f>Source!V30</f>
        <v>1.8859999999999999</v>
      </c>
    </row>
    <row r="46" spans="1:28" x14ac:dyDescent="0.2">
      <c r="C46" s="40" t="str">
        <f>"Объем: "&amp;Source!I30&amp;"=410/"&amp;"100"</f>
        <v>Объем: 4,1=410/100</v>
      </c>
    </row>
    <row r="47" spans="1:28" x14ac:dyDescent="0.2">
      <c r="C47" s="9" t="s">
        <v>829</v>
      </c>
      <c r="D47" s="41">
        <f>Source!BZ30</f>
        <v>83</v>
      </c>
      <c r="E47" s="42">
        <f>(Source!AF30+Source!AE30)*Source!FX30/100</f>
        <v>105.07800000000002</v>
      </c>
      <c r="F47" s="41"/>
      <c r="G47" s="43">
        <f>Source!X30</f>
        <v>430.82</v>
      </c>
      <c r="H47" s="41" t="str">
        <f>CONCATENATE(Source!AT30)</f>
        <v>83</v>
      </c>
      <c r="I47" s="41"/>
      <c r="J47" s="41"/>
      <c r="K47" s="41"/>
    </row>
    <row r="48" spans="1:28" x14ac:dyDescent="0.2">
      <c r="C48" s="9" t="s">
        <v>830</v>
      </c>
      <c r="D48" s="41">
        <f>Source!CA30</f>
        <v>65</v>
      </c>
      <c r="E48" s="42">
        <f>(Source!AF30+Source!AE30)*Source!FY30/100</f>
        <v>82.29</v>
      </c>
      <c r="F48" s="41"/>
      <c r="G48" s="43">
        <f>Source!Y30</f>
        <v>337.39</v>
      </c>
      <c r="H48" s="41" t="str">
        <f>CONCATENATE(Source!AU30)</f>
        <v>65</v>
      </c>
      <c r="I48" s="41"/>
      <c r="J48" s="41"/>
      <c r="K48" s="41"/>
    </row>
    <row r="49" spans="1:28" x14ac:dyDescent="0.2">
      <c r="C49" s="9" t="s">
        <v>831</v>
      </c>
      <c r="D49" s="41"/>
      <c r="E49" s="42">
        <f>((Source!AF30+Source!AE30)*Source!FX30/100)+((Source!AF30+Source!AE30)*Source!FY30/100)+Source!AB30</f>
        <v>347.46800000000002</v>
      </c>
      <c r="F49" s="41"/>
      <c r="G49" s="43">
        <f>Source!O30+Source!X30+Source!Y30</f>
        <v>1424.62</v>
      </c>
      <c r="H49" s="41"/>
      <c r="I49" s="41"/>
      <c r="J49" s="41"/>
      <c r="K49" s="41"/>
    </row>
    <row r="50" spans="1:28" ht="14.25" x14ac:dyDescent="0.2">
      <c r="A50" s="33" t="str">
        <f>Source!E31</f>
        <v>5,1</v>
      </c>
      <c r="B50" s="33" t="str">
        <f>Source!F31</f>
        <v>01.7.07.07</v>
      </c>
      <c r="C50" s="34" t="str">
        <f>Source!G31</f>
        <v>Строительный мусор</v>
      </c>
      <c r="D50" s="11">
        <f>Source!I31</f>
        <v>5.74</v>
      </c>
      <c r="E50" s="44">
        <f>Source!AB31</f>
        <v>0</v>
      </c>
      <c r="F50" s="44">
        <f>Source!AD31</f>
        <v>0</v>
      </c>
      <c r="G50" s="37">
        <f>Source!O31</f>
        <v>0</v>
      </c>
      <c r="H50" s="37">
        <f>Source!S31</f>
        <v>0</v>
      </c>
      <c r="I50" s="45">
        <f>Source!Q31</f>
        <v>0</v>
      </c>
      <c r="J50" s="45">
        <f>Source!AH31</f>
        <v>0</v>
      </c>
      <c r="K50" s="45">
        <f>Source!U31</f>
        <v>0</v>
      </c>
      <c r="T50">
        <f>Source!O31+Source!X31+Source!Y31</f>
        <v>0</v>
      </c>
      <c r="U50">
        <f>Source!P31</f>
        <v>0</v>
      </c>
      <c r="V50">
        <f>Source!S31</f>
        <v>0</v>
      </c>
      <c r="W50">
        <f>Source!Q31</f>
        <v>0</v>
      </c>
      <c r="X50">
        <f>Source!R31</f>
        <v>0</v>
      </c>
      <c r="Y50">
        <f>Source!U31</f>
        <v>0</v>
      </c>
      <c r="Z50">
        <f>Source!V31</f>
        <v>0</v>
      </c>
      <c r="AA50">
        <f>Source!X31</f>
        <v>0</v>
      </c>
      <c r="AB50">
        <f>Source!Y31</f>
        <v>0</v>
      </c>
    </row>
    <row r="51" spans="1:28" ht="14.25" x14ac:dyDescent="0.2">
      <c r="C51" s="35" t="str">
        <f>Source!H31</f>
        <v>т</v>
      </c>
      <c r="D51" s="11"/>
      <c r="E51" s="39">
        <f>Source!AF31</f>
        <v>0</v>
      </c>
      <c r="F51" s="39">
        <f>Source!AE31</f>
        <v>0</v>
      </c>
      <c r="G51" s="37"/>
      <c r="H51" s="37"/>
      <c r="I51" s="37">
        <f>Source!R31</f>
        <v>0</v>
      </c>
      <c r="J51" s="37">
        <f>Source!AI31</f>
        <v>0</v>
      </c>
      <c r="K51" s="37">
        <f>Source!V31</f>
        <v>0</v>
      </c>
    </row>
    <row r="52" spans="1:28" ht="57" x14ac:dyDescent="0.2">
      <c r="A52" s="33" t="str">
        <f>Source!E32</f>
        <v>6</v>
      </c>
      <c r="B52" s="33" t="str">
        <f>Source!F32</f>
        <v>58-5-6</v>
      </c>
      <c r="C52" s="34" t="str">
        <f>Source!G32</f>
        <v>Ремонт деревянных элементов конструкций крыш выправка деревянных стропильных ног с постановкой раскосов</v>
      </c>
      <c r="D52" s="11">
        <f>Source!I32</f>
        <v>10</v>
      </c>
      <c r="E52" s="44">
        <f>Source!AB32</f>
        <v>73.900000000000006</v>
      </c>
      <c r="F52" s="44">
        <f>Source!AD32</f>
        <v>18.600000000000001</v>
      </c>
      <c r="G52" s="37">
        <f>Source!O32</f>
        <v>739</v>
      </c>
      <c r="H52" s="37">
        <f>Source!S32</f>
        <v>119</v>
      </c>
      <c r="I52" s="45">
        <f>Source!Q32</f>
        <v>186</v>
      </c>
      <c r="J52" s="45">
        <f>Source!AH32</f>
        <v>1.42</v>
      </c>
      <c r="K52" s="45">
        <f>Source!U32</f>
        <v>14.2</v>
      </c>
      <c r="T52">
        <f>Source!O32+Source!X32+Source!Y32</f>
        <v>961</v>
      </c>
      <c r="U52">
        <f>Source!P32</f>
        <v>434</v>
      </c>
      <c r="V52">
        <f>Source!S32</f>
        <v>119</v>
      </c>
      <c r="W52">
        <f>Source!Q32</f>
        <v>186</v>
      </c>
      <c r="X52">
        <f>Source!R32</f>
        <v>31</v>
      </c>
      <c r="Y52">
        <f>Source!U32</f>
        <v>14.2</v>
      </c>
      <c r="Z52">
        <f>Source!V32</f>
        <v>2.7</v>
      </c>
      <c r="AA52">
        <f>Source!X32</f>
        <v>124.5</v>
      </c>
      <c r="AB52">
        <f>Source!Y32</f>
        <v>97.5</v>
      </c>
    </row>
    <row r="53" spans="1:28" ht="14.25" x14ac:dyDescent="0.2">
      <c r="C53" s="35" t="str">
        <f>Source!H32</f>
        <v>ШТ</v>
      </c>
      <c r="D53" s="11"/>
      <c r="E53" s="39">
        <f>Source!AF32</f>
        <v>11.9</v>
      </c>
      <c r="F53" s="39">
        <f>Source!AE32</f>
        <v>3.1</v>
      </c>
      <c r="G53" s="37"/>
      <c r="H53" s="37"/>
      <c r="I53" s="37">
        <f>Source!R32</f>
        <v>31</v>
      </c>
      <c r="J53" s="37">
        <f>Source!AI32</f>
        <v>0.27</v>
      </c>
      <c r="K53" s="37">
        <f>Source!V32</f>
        <v>2.7</v>
      </c>
    </row>
    <row r="54" spans="1:28" x14ac:dyDescent="0.2">
      <c r="C54" s="9" t="s">
        <v>829</v>
      </c>
      <c r="D54" s="41">
        <f>Source!BZ32</f>
        <v>83</v>
      </c>
      <c r="E54" s="42">
        <f>(Source!AF32+Source!AE32)*Source!FX32/100</f>
        <v>12.45</v>
      </c>
      <c r="F54" s="41"/>
      <c r="G54" s="43">
        <f>Source!X32</f>
        <v>124.5</v>
      </c>
      <c r="H54" s="41" t="str">
        <f>CONCATENATE(Source!AT32)</f>
        <v>83</v>
      </c>
      <c r="I54" s="41"/>
      <c r="J54" s="41"/>
      <c r="K54" s="41"/>
    </row>
    <row r="55" spans="1:28" x14ac:dyDescent="0.2">
      <c r="C55" s="9" t="s">
        <v>830</v>
      </c>
      <c r="D55" s="41">
        <f>Source!CA32</f>
        <v>65</v>
      </c>
      <c r="E55" s="42">
        <f>(Source!AF32+Source!AE32)*Source!FY32/100</f>
        <v>9.75</v>
      </c>
      <c r="F55" s="41"/>
      <c r="G55" s="43">
        <f>Source!Y32</f>
        <v>97.5</v>
      </c>
      <c r="H55" s="41" t="str">
        <f>CONCATENATE(Source!AU32)</f>
        <v>65</v>
      </c>
      <c r="I55" s="41"/>
      <c r="J55" s="41"/>
      <c r="K55" s="41"/>
    </row>
    <row r="56" spans="1:28" x14ac:dyDescent="0.2">
      <c r="C56" s="9" t="s">
        <v>831</v>
      </c>
      <c r="D56" s="41"/>
      <c r="E56" s="42">
        <f>((Source!AF32+Source!AE32)*Source!FX32/100)+((Source!AF32+Source!AE32)*Source!FY32/100)+Source!AB32</f>
        <v>96.100000000000009</v>
      </c>
      <c r="F56" s="41"/>
      <c r="G56" s="43">
        <f>Source!O32+Source!X32+Source!Y32</f>
        <v>961</v>
      </c>
      <c r="H56" s="41"/>
      <c r="I56" s="41"/>
      <c r="J56" s="41"/>
      <c r="K56" s="41"/>
    </row>
    <row r="57" spans="1:28" ht="28.5" x14ac:dyDescent="0.2">
      <c r="A57" s="33" t="str">
        <f>Source!E33</f>
        <v>7</v>
      </c>
      <c r="B57" s="33" t="str">
        <f>Source!F33</f>
        <v>12-01-007-08</v>
      </c>
      <c r="C57" s="34" t="str">
        <f>Source!G33</f>
        <v>Устройство кровель из оцинкованной стали без настенных желобов</v>
      </c>
      <c r="D57" s="11">
        <f>Source!I33</f>
        <v>4.0999999999999996</v>
      </c>
      <c r="E57" s="44">
        <f>Source!AB33</f>
        <v>13506.4</v>
      </c>
      <c r="F57" s="44">
        <f>Source!AD33</f>
        <v>67.2</v>
      </c>
      <c r="G57" s="37">
        <f>Source!O33</f>
        <v>55376.24</v>
      </c>
      <c r="H57" s="37">
        <f>Source!S33</f>
        <v>3885.16</v>
      </c>
      <c r="I57" s="45">
        <f>Source!Q33</f>
        <v>275.52</v>
      </c>
      <c r="J57" s="45">
        <f>Source!AH33</f>
        <v>104.47749999999999</v>
      </c>
      <c r="K57" s="45">
        <f>Source!U33</f>
        <v>428.35774999999995</v>
      </c>
      <c r="T57">
        <f>Source!O33+Source!X33+Source!Y33</f>
        <v>61777.88</v>
      </c>
      <c r="U57">
        <f>Source!P33</f>
        <v>51215.56</v>
      </c>
      <c r="V57">
        <f>Source!S33</f>
        <v>3885.16</v>
      </c>
      <c r="W57">
        <f>Source!Q33</f>
        <v>275.52</v>
      </c>
      <c r="X57">
        <f>Source!R33</f>
        <v>42.23</v>
      </c>
      <c r="Y57">
        <f>Source!U33</f>
        <v>428.35774999999995</v>
      </c>
      <c r="Z57">
        <f>Source!V33</f>
        <v>3.2287499999999998</v>
      </c>
      <c r="AA57">
        <f>Source!X33</f>
        <v>4241.58</v>
      </c>
      <c r="AB57">
        <f>Source!Y33</f>
        <v>2160.06</v>
      </c>
    </row>
    <row r="58" spans="1:28" ht="14.25" x14ac:dyDescent="0.2">
      <c r="C58" s="35" t="str">
        <f>Source!H33</f>
        <v>100 м2</v>
      </c>
      <c r="D58" s="11"/>
      <c r="E58" s="39">
        <f>Source!AF33</f>
        <v>947.6</v>
      </c>
      <c r="F58" s="39">
        <f>Source!AE33</f>
        <v>10.3</v>
      </c>
      <c r="G58" s="37"/>
      <c r="H58" s="37"/>
      <c r="I58" s="37">
        <f>Source!R33</f>
        <v>42.23</v>
      </c>
      <c r="J58" s="37">
        <f>Source!AI33</f>
        <v>0.78749999999999998</v>
      </c>
      <c r="K58" s="37">
        <f>Source!V33</f>
        <v>3.2287499999999998</v>
      </c>
    </row>
    <row r="59" spans="1:28" x14ac:dyDescent="0.2">
      <c r="C59" s="40" t="str">
        <f>"Объем: "&amp;Source!I33&amp;"=410/"&amp;"100"</f>
        <v>Объем: 4,1=410/100</v>
      </c>
    </row>
    <row r="60" spans="1:28" x14ac:dyDescent="0.2">
      <c r="C60" s="40" t="s">
        <v>832</v>
      </c>
      <c r="D60" s="46" t="s">
        <v>61</v>
      </c>
      <c r="E60" s="46"/>
      <c r="F60" s="46"/>
      <c r="G60" s="46"/>
      <c r="H60" s="46"/>
      <c r="I60" s="46"/>
      <c r="J60" s="46"/>
      <c r="K60" s="46"/>
    </row>
    <row r="61" spans="1:28" x14ac:dyDescent="0.2">
      <c r="C61" s="40" t="s">
        <v>833</v>
      </c>
      <c r="D61" s="46" t="s">
        <v>61</v>
      </c>
      <c r="E61" s="46"/>
      <c r="F61" s="46"/>
      <c r="G61" s="46"/>
      <c r="H61" s="46"/>
      <c r="I61" s="46"/>
      <c r="J61" s="46"/>
      <c r="K61" s="46"/>
    </row>
    <row r="62" spans="1:28" x14ac:dyDescent="0.2">
      <c r="C62" s="40" t="s">
        <v>834</v>
      </c>
      <c r="D62" s="46" t="s">
        <v>62</v>
      </c>
      <c r="E62" s="46"/>
      <c r="F62" s="46"/>
      <c r="G62" s="46"/>
      <c r="H62" s="46"/>
      <c r="I62" s="46"/>
      <c r="J62" s="46"/>
      <c r="K62" s="46"/>
    </row>
    <row r="63" spans="1:28" x14ac:dyDescent="0.2">
      <c r="C63" s="40" t="s">
        <v>835</v>
      </c>
      <c r="D63" s="46" t="s">
        <v>62</v>
      </c>
      <c r="E63" s="46"/>
      <c r="F63" s="46"/>
      <c r="G63" s="46"/>
      <c r="H63" s="46"/>
      <c r="I63" s="46"/>
      <c r="J63" s="46"/>
      <c r="K63" s="46"/>
    </row>
    <row r="64" spans="1:28" x14ac:dyDescent="0.2">
      <c r="C64" s="40" t="s">
        <v>836</v>
      </c>
      <c r="D64" s="46" t="s">
        <v>61</v>
      </c>
      <c r="E64" s="46"/>
      <c r="F64" s="46"/>
      <c r="G64" s="46"/>
      <c r="H64" s="46"/>
      <c r="I64" s="46"/>
      <c r="J64" s="46"/>
      <c r="K64" s="46"/>
    </row>
    <row r="65" spans="1:28" x14ac:dyDescent="0.2">
      <c r="C65" s="9" t="s">
        <v>829</v>
      </c>
      <c r="D65" s="41">
        <f>Source!BZ33</f>
        <v>120</v>
      </c>
      <c r="E65" s="42">
        <f>(Source!AF33+Source!AE33)*Source!FX33/100</f>
        <v>1034.5319999999999</v>
      </c>
      <c r="F65" s="41" t="str">
        <f>CONCATENATE(Source!DL33,Source!FT33, "=", Source!FX33, "%")</f>
        <v>*0,9=108%</v>
      </c>
      <c r="G65" s="43">
        <f>Source!X33</f>
        <v>4241.58</v>
      </c>
      <c r="H65" s="41" t="str">
        <f>CONCATENATE(Source!AT33)</f>
        <v>108</v>
      </c>
      <c r="I65" s="41"/>
      <c r="J65" s="41"/>
      <c r="K65" s="41"/>
    </row>
    <row r="66" spans="1:28" x14ac:dyDescent="0.2">
      <c r="C66" s="9" t="s">
        <v>830</v>
      </c>
      <c r="D66" s="41">
        <f>Source!CA33</f>
        <v>65</v>
      </c>
      <c r="E66" s="42">
        <f>(Source!AF33+Source!AE33)*Source!FY33/100</f>
        <v>529.23974999999996</v>
      </c>
      <c r="F66" s="41" t="str">
        <f>CONCATENATE(Source!DM33,Source!FU33, "=", Source!FY33, "%")</f>
        <v>*0,85=55,25%</v>
      </c>
      <c r="G66" s="43">
        <f>Source!Y33</f>
        <v>2160.06</v>
      </c>
      <c r="H66" s="41" t="str">
        <f>CONCATENATE(Source!AU33)</f>
        <v>55</v>
      </c>
      <c r="I66" s="41"/>
      <c r="J66" s="41"/>
      <c r="K66" s="41"/>
    </row>
    <row r="67" spans="1:28" x14ac:dyDescent="0.2">
      <c r="C67" s="9" t="s">
        <v>831</v>
      </c>
      <c r="D67" s="41"/>
      <c r="E67" s="42">
        <f>((Source!AF33+Source!AE33)*Source!FX33/100)+((Source!AF33+Source!AE33)*Source!FY33/100)+Source!AB33</f>
        <v>15070.17175</v>
      </c>
      <c r="F67" s="41"/>
      <c r="G67" s="43">
        <f>Source!O33+Source!X33+Source!Y33</f>
        <v>61777.88</v>
      </c>
      <c r="H67" s="41"/>
      <c r="I67" s="41"/>
      <c r="J67" s="41"/>
      <c r="K67" s="41"/>
    </row>
    <row r="68" spans="1:28" ht="28.5" x14ac:dyDescent="0.2">
      <c r="A68" s="33" t="str">
        <f>Source!E34</f>
        <v>8</v>
      </c>
      <c r="B68" s="33" t="str">
        <f>Source!F34</f>
        <v>12-01-015-03</v>
      </c>
      <c r="C68" s="34" t="str">
        <f>Source!G34</f>
        <v>Устройство пароизоляции прокладочной в один слой</v>
      </c>
      <c r="D68" s="11">
        <f>Source!I34</f>
        <v>4.0999999999999996</v>
      </c>
      <c r="E68" s="44">
        <f>Source!AB34</f>
        <v>967.9</v>
      </c>
      <c r="F68" s="44">
        <f>Source!AD34</f>
        <v>37.6</v>
      </c>
      <c r="G68" s="37">
        <f>Source!O34</f>
        <v>3968.39</v>
      </c>
      <c r="H68" s="37">
        <f>Source!S34</f>
        <v>323.08</v>
      </c>
      <c r="I68" s="45">
        <f>Source!Q34</f>
        <v>154.16</v>
      </c>
      <c r="J68" s="45">
        <f>Source!AH34</f>
        <v>9.016</v>
      </c>
      <c r="K68" s="45">
        <f>Source!U34</f>
        <v>36.965599999999995</v>
      </c>
      <c r="T68">
        <f>Source!O34+Source!X34+Source!Y34</f>
        <v>4517.7299999999996</v>
      </c>
      <c r="U68">
        <f>Source!P34</f>
        <v>3491.15</v>
      </c>
      <c r="V68">
        <f>Source!S34</f>
        <v>323.08</v>
      </c>
      <c r="W68">
        <f>Source!Q34</f>
        <v>154.16</v>
      </c>
      <c r="X68">
        <f>Source!R34</f>
        <v>13.94</v>
      </c>
      <c r="Y68">
        <f>Source!U34</f>
        <v>36.965599999999995</v>
      </c>
      <c r="Z68">
        <f>Source!V34</f>
        <v>1.0762499999999999</v>
      </c>
      <c r="AA68">
        <f>Source!X34</f>
        <v>363.98</v>
      </c>
      <c r="AB68">
        <f>Source!Y34</f>
        <v>185.36</v>
      </c>
    </row>
    <row r="69" spans="1:28" ht="14.25" x14ac:dyDescent="0.2">
      <c r="C69" s="35" t="str">
        <f>Source!H34</f>
        <v>100 м2</v>
      </c>
      <c r="D69" s="11"/>
      <c r="E69" s="39">
        <f>Source!AF34</f>
        <v>78.8</v>
      </c>
      <c r="F69" s="39">
        <f>Source!AE34</f>
        <v>3.4</v>
      </c>
      <c r="G69" s="37"/>
      <c r="H69" s="37"/>
      <c r="I69" s="37">
        <f>Source!R34</f>
        <v>13.94</v>
      </c>
      <c r="J69" s="37">
        <f>Source!AI34</f>
        <v>0.26250000000000001</v>
      </c>
      <c r="K69" s="37">
        <f>Source!V34</f>
        <v>1.0762499999999999</v>
      </c>
    </row>
    <row r="70" spans="1:28" x14ac:dyDescent="0.2">
      <c r="C70" s="40" t="str">
        <f>"Объем: "&amp;Source!I34&amp;"=410/"&amp;"100"</f>
        <v>Объем: 4,1=410/100</v>
      </c>
    </row>
    <row r="71" spans="1:28" x14ac:dyDescent="0.2">
      <c r="C71" s="40" t="s">
        <v>832</v>
      </c>
      <c r="D71" s="46" t="s">
        <v>61</v>
      </c>
      <c r="E71" s="46"/>
      <c r="F71" s="46"/>
      <c r="G71" s="46"/>
      <c r="H71" s="46"/>
      <c r="I71" s="46"/>
      <c r="J71" s="46"/>
      <c r="K71" s="46"/>
    </row>
    <row r="72" spans="1:28" x14ac:dyDescent="0.2">
      <c r="C72" s="40" t="s">
        <v>833</v>
      </c>
      <c r="D72" s="46" t="s">
        <v>61</v>
      </c>
      <c r="E72" s="46"/>
      <c r="F72" s="46"/>
      <c r="G72" s="46"/>
      <c r="H72" s="46"/>
      <c r="I72" s="46"/>
      <c r="J72" s="46"/>
      <c r="K72" s="46"/>
    </row>
    <row r="73" spans="1:28" x14ac:dyDescent="0.2">
      <c r="C73" s="40" t="s">
        <v>834</v>
      </c>
      <c r="D73" s="46" t="s">
        <v>62</v>
      </c>
      <c r="E73" s="46"/>
      <c r="F73" s="46"/>
      <c r="G73" s="46"/>
      <c r="H73" s="46"/>
      <c r="I73" s="46"/>
      <c r="J73" s="46"/>
      <c r="K73" s="46"/>
    </row>
    <row r="74" spans="1:28" x14ac:dyDescent="0.2">
      <c r="C74" s="40" t="s">
        <v>835</v>
      </c>
      <c r="D74" s="46" t="s">
        <v>62</v>
      </c>
      <c r="E74" s="46"/>
      <c r="F74" s="46"/>
      <c r="G74" s="46"/>
      <c r="H74" s="46"/>
      <c r="I74" s="46"/>
      <c r="J74" s="46"/>
      <c r="K74" s="46"/>
    </row>
    <row r="75" spans="1:28" x14ac:dyDescent="0.2">
      <c r="C75" s="40" t="s">
        <v>836</v>
      </c>
      <c r="D75" s="46" t="s">
        <v>61</v>
      </c>
      <c r="E75" s="46"/>
      <c r="F75" s="46"/>
      <c r="G75" s="46"/>
      <c r="H75" s="46"/>
      <c r="I75" s="46"/>
      <c r="J75" s="46"/>
      <c r="K75" s="46"/>
    </row>
    <row r="76" spans="1:28" x14ac:dyDescent="0.2">
      <c r="C76" s="9" t="s">
        <v>829</v>
      </c>
      <c r="D76" s="41">
        <f>Source!BZ34</f>
        <v>120</v>
      </c>
      <c r="E76" s="42">
        <f>(Source!AF34+Source!AE34)*Source!FX34/100</f>
        <v>88.77600000000001</v>
      </c>
      <c r="F76" s="41" t="str">
        <f>CONCATENATE(Source!DL34,Source!FT34, "=", Source!FX34, "%")</f>
        <v>*0,9=108%</v>
      </c>
      <c r="G76" s="43">
        <f>Source!X34</f>
        <v>363.98</v>
      </c>
      <c r="H76" s="41" t="str">
        <f>CONCATENATE(Source!AT34)</f>
        <v>108</v>
      </c>
      <c r="I76" s="41"/>
      <c r="J76" s="41"/>
      <c r="K76" s="41"/>
    </row>
    <row r="77" spans="1:28" x14ac:dyDescent="0.2">
      <c r="C77" s="9" t="s">
        <v>830</v>
      </c>
      <c r="D77" s="41">
        <f>Source!CA34</f>
        <v>65</v>
      </c>
      <c r="E77" s="42">
        <f>(Source!AF34+Source!AE34)*Source!FY34/100</f>
        <v>45.415500000000002</v>
      </c>
      <c r="F77" s="41" t="str">
        <f>CONCATENATE(Source!DM34,Source!FU34, "=", Source!FY34, "%")</f>
        <v>*0,85=55,25%</v>
      </c>
      <c r="G77" s="43">
        <f>Source!Y34</f>
        <v>185.36</v>
      </c>
      <c r="H77" s="41" t="str">
        <f>CONCATENATE(Source!AU34)</f>
        <v>55</v>
      </c>
      <c r="I77" s="41"/>
      <c r="J77" s="41"/>
      <c r="K77" s="41"/>
    </row>
    <row r="78" spans="1:28" x14ac:dyDescent="0.2">
      <c r="C78" s="9" t="s">
        <v>831</v>
      </c>
      <c r="D78" s="41"/>
      <c r="E78" s="42">
        <f>((Source!AF34+Source!AE34)*Source!FX34/100)+((Source!AF34+Source!AE34)*Source!FY34/100)+Source!AB34</f>
        <v>1102.0915</v>
      </c>
      <c r="F78" s="41"/>
      <c r="G78" s="43">
        <f>Source!O34+Source!X34+Source!Y34</f>
        <v>4517.7299999999996</v>
      </c>
      <c r="H78" s="41"/>
      <c r="I78" s="41"/>
      <c r="J78" s="41"/>
      <c r="K78" s="41"/>
    </row>
    <row r="79" spans="1:28" ht="42.75" x14ac:dyDescent="0.2">
      <c r="A79" s="33" t="str">
        <f>Source!E35</f>
        <v>8,1</v>
      </c>
      <c r="B79" s="33" t="str">
        <f>Source!F35</f>
        <v>12.1.02.06-0022</v>
      </c>
      <c r="C79" s="34" t="s">
        <v>837</v>
      </c>
      <c r="D79" s="11">
        <f>Source!I35</f>
        <v>-450.99999999999994</v>
      </c>
      <c r="E79" s="44">
        <f>Source!AB35</f>
        <v>6.2</v>
      </c>
      <c r="F79" s="44">
        <f>Source!AD35</f>
        <v>0</v>
      </c>
      <c r="G79" s="37">
        <f>Source!O35</f>
        <v>-2796.2</v>
      </c>
      <c r="H79" s="37">
        <f>Source!S35</f>
        <v>0</v>
      </c>
      <c r="I79" s="45">
        <f>Source!Q35</f>
        <v>0</v>
      </c>
      <c r="J79" s="45">
        <f>Source!AH35</f>
        <v>0</v>
      </c>
      <c r="K79" s="45">
        <f>Source!U35</f>
        <v>0</v>
      </c>
      <c r="T79">
        <f>Source!O35+Source!X35+Source!Y35</f>
        <v>-2796.2</v>
      </c>
      <c r="U79">
        <f>Source!P35</f>
        <v>-2796.2</v>
      </c>
      <c r="V79">
        <f>Source!S35</f>
        <v>0</v>
      </c>
      <c r="W79">
        <f>Source!Q35</f>
        <v>0</v>
      </c>
      <c r="X79">
        <f>Source!R35</f>
        <v>0</v>
      </c>
      <c r="Y79">
        <f>Source!U35</f>
        <v>0</v>
      </c>
      <c r="Z79">
        <f>Source!V35</f>
        <v>0</v>
      </c>
      <c r="AA79">
        <f>Source!X35</f>
        <v>0</v>
      </c>
      <c r="AB79">
        <f>Source!Y35</f>
        <v>0</v>
      </c>
    </row>
    <row r="80" spans="1:28" ht="14.25" x14ac:dyDescent="0.2">
      <c r="C80" s="35" t="str">
        <f>Source!H35</f>
        <v>м2</v>
      </c>
      <c r="D80" s="11"/>
      <c r="E80" s="39">
        <f>Source!AF35</f>
        <v>0</v>
      </c>
      <c r="F80" s="39">
        <f>Source!AE35</f>
        <v>0</v>
      </c>
      <c r="G80" s="37"/>
      <c r="H80" s="37"/>
      <c r="I80" s="37">
        <f>Source!R35</f>
        <v>0</v>
      </c>
      <c r="J80" s="37">
        <f>Source!AI35</f>
        <v>0</v>
      </c>
      <c r="K80" s="37">
        <f>Source!V35</f>
        <v>0</v>
      </c>
    </row>
    <row r="81" spans="1:28" ht="28.5" x14ac:dyDescent="0.2">
      <c r="A81" s="33" t="str">
        <f>Source!E36</f>
        <v>8,2</v>
      </c>
      <c r="B81" s="33" t="str">
        <f>Source!F36</f>
        <v>01.2.03.03-0013</v>
      </c>
      <c r="C81" s="34" t="s">
        <v>838</v>
      </c>
      <c r="D81" s="11">
        <f>Source!I36</f>
        <v>-0.20499999999999999</v>
      </c>
      <c r="E81" s="44">
        <f>Source!AB36</f>
        <v>3390</v>
      </c>
      <c r="F81" s="44">
        <f>Source!AD36</f>
        <v>0</v>
      </c>
      <c r="G81" s="37">
        <f>Source!O36</f>
        <v>-694.95</v>
      </c>
      <c r="H81" s="37">
        <f>Source!S36</f>
        <v>0</v>
      </c>
      <c r="I81" s="45">
        <f>Source!Q36</f>
        <v>0</v>
      </c>
      <c r="J81" s="45">
        <f>Source!AH36</f>
        <v>0</v>
      </c>
      <c r="K81" s="45">
        <f>Source!U36</f>
        <v>0</v>
      </c>
      <c r="T81">
        <f>Source!O36+Source!X36+Source!Y36</f>
        <v>-694.95</v>
      </c>
      <c r="U81">
        <f>Source!P36</f>
        <v>-694.95</v>
      </c>
      <c r="V81">
        <f>Source!S36</f>
        <v>0</v>
      </c>
      <c r="W81">
        <f>Source!Q36</f>
        <v>0</v>
      </c>
      <c r="X81">
        <f>Source!R36</f>
        <v>0</v>
      </c>
      <c r="Y81">
        <f>Source!U36</f>
        <v>0</v>
      </c>
      <c r="Z81">
        <f>Source!V36</f>
        <v>0</v>
      </c>
      <c r="AA81">
        <f>Source!X36</f>
        <v>0</v>
      </c>
      <c r="AB81">
        <f>Source!Y36</f>
        <v>0</v>
      </c>
    </row>
    <row r="82" spans="1:28" ht="14.25" x14ac:dyDescent="0.2">
      <c r="C82" s="35" t="str">
        <f>Source!H36</f>
        <v>т</v>
      </c>
      <c r="D82" s="11"/>
      <c r="E82" s="39">
        <f>Source!AF36</f>
        <v>0</v>
      </c>
      <c r="F82" s="39">
        <f>Source!AE36</f>
        <v>0</v>
      </c>
      <c r="G82" s="37"/>
      <c r="H82" s="37"/>
      <c r="I82" s="37">
        <f>Source!R36</f>
        <v>0</v>
      </c>
      <c r="J82" s="37">
        <f>Source!AI36</f>
        <v>0</v>
      </c>
      <c r="K82" s="37">
        <f>Source!V36</f>
        <v>0</v>
      </c>
    </row>
    <row r="83" spans="1:28" ht="42.75" x14ac:dyDescent="0.2">
      <c r="A83" s="33" t="str">
        <f>Source!E37</f>
        <v>9</v>
      </c>
      <c r="B83" s="33" t="str">
        <f>Source!F37</f>
        <v>12.1.01.03-0039</v>
      </c>
      <c r="C83" s="34" t="str">
        <f>Source!G37</f>
        <v>Пленка подкровельная антиконденсатная (гидроизоляционная) типа ЮТАКОН</v>
      </c>
      <c r="D83" s="11">
        <f>Source!I37</f>
        <v>451</v>
      </c>
      <c r="E83" s="44">
        <f>Source!AB37</f>
        <v>12.4</v>
      </c>
      <c r="F83" s="44">
        <f>Source!AD37</f>
        <v>0</v>
      </c>
      <c r="G83" s="37">
        <f>Source!O37</f>
        <v>5592.4</v>
      </c>
      <c r="H83" s="37">
        <f>Source!S37</f>
        <v>0</v>
      </c>
      <c r="I83" s="45">
        <f>Source!Q37</f>
        <v>0</v>
      </c>
      <c r="J83" s="45">
        <f>Source!AH37</f>
        <v>0</v>
      </c>
      <c r="K83" s="45">
        <f>Source!U37</f>
        <v>0</v>
      </c>
      <c r="T83">
        <f>Source!O37+Source!X37+Source!Y37</f>
        <v>5592.4</v>
      </c>
      <c r="U83">
        <f>Source!P37</f>
        <v>5592.4</v>
      </c>
      <c r="V83">
        <f>Source!S37</f>
        <v>0</v>
      </c>
      <c r="W83">
        <f>Source!Q37</f>
        <v>0</v>
      </c>
      <c r="X83">
        <f>Source!R37</f>
        <v>0</v>
      </c>
      <c r="Y83">
        <f>Source!U37</f>
        <v>0</v>
      </c>
      <c r="Z83">
        <f>Source!V37</f>
        <v>0</v>
      </c>
      <c r="AA83">
        <f>Source!X37</f>
        <v>0</v>
      </c>
      <c r="AB83">
        <f>Source!Y37</f>
        <v>0</v>
      </c>
    </row>
    <row r="84" spans="1:28" ht="14.25" x14ac:dyDescent="0.2">
      <c r="C84" s="35" t="str">
        <f>Source!H37</f>
        <v>м2</v>
      </c>
      <c r="D84" s="11"/>
      <c r="E84" s="39">
        <f>Source!AF37</f>
        <v>0</v>
      </c>
      <c r="F84" s="39">
        <f>Source!AE37</f>
        <v>0</v>
      </c>
      <c r="G84" s="37"/>
      <c r="H84" s="37"/>
      <c r="I84" s="37">
        <f>Source!R37</f>
        <v>0</v>
      </c>
      <c r="J84" s="37">
        <f>Source!AI37</f>
        <v>0</v>
      </c>
      <c r="K84" s="37">
        <f>Source!V37</f>
        <v>0</v>
      </c>
    </row>
    <row r="85" spans="1:28" ht="14.25" x14ac:dyDescent="0.2">
      <c r="A85" s="33" t="str">
        <f>Source!E38</f>
        <v>10</v>
      </c>
      <c r="B85" s="33" t="str">
        <f>Source!F38</f>
        <v>10-01-003-01</v>
      </c>
      <c r="C85" s="34" t="str">
        <f>Source!G38</f>
        <v>Устройство слуховых окон</v>
      </c>
      <c r="D85" s="11">
        <f>Source!I38</f>
        <v>1</v>
      </c>
      <c r="E85" s="44">
        <f>Source!AB38</f>
        <v>314</v>
      </c>
      <c r="F85" s="44">
        <f>Source!AD38</f>
        <v>24.5</v>
      </c>
      <c r="G85" s="37">
        <f>Source!O38</f>
        <v>314</v>
      </c>
      <c r="H85" s="37">
        <f>Source!S38</f>
        <v>65</v>
      </c>
      <c r="I85" s="45">
        <f>Source!Q38</f>
        <v>24.5</v>
      </c>
      <c r="J85" s="45">
        <f>Source!AH38</f>
        <v>7.6244999999999994</v>
      </c>
      <c r="K85" s="45">
        <f>Source!U38</f>
        <v>7.6244999999999994</v>
      </c>
      <c r="T85">
        <f>Source!O38+Source!X38+Source!Y38</f>
        <v>423.6</v>
      </c>
      <c r="U85">
        <f>Source!P38</f>
        <v>224.5</v>
      </c>
      <c r="V85">
        <f>Source!S38</f>
        <v>65</v>
      </c>
      <c r="W85">
        <f>Source!Q38</f>
        <v>24.5</v>
      </c>
      <c r="X85">
        <f>Source!R38</f>
        <v>3.5</v>
      </c>
      <c r="Y85">
        <f>Source!U38</f>
        <v>7.6244999999999994</v>
      </c>
      <c r="Z85">
        <f>Source!V38</f>
        <v>0.27500000000000002</v>
      </c>
      <c r="AA85">
        <f>Source!X38</f>
        <v>72.61</v>
      </c>
      <c r="AB85">
        <f>Source!Y38</f>
        <v>36.99</v>
      </c>
    </row>
    <row r="86" spans="1:28" ht="14.25" x14ac:dyDescent="0.2">
      <c r="C86" s="35" t="str">
        <f>Source!H38</f>
        <v>ШТ</v>
      </c>
      <c r="D86" s="11"/>
      <c r="E86" s="39">
        <f>Source!AF38</f>
        <v>65</v>
      </c>
      <c r="F86" s="39">
        <f>Source!AE38</f>
        <v>3.5</v>
      </c>
      <c r="G86" s="37"/>
      <c r="H86" s="37"/>
      <c r="I86" s="37">
        <f>Source!R38</f>
        <v>3.5</v>
      </c>
      <c r="J86" s="37">
        <f>Source!AI38</f>
        <v>0.27500000000000002</v>
      </c>
      <c r="K86" s="37">
        <f>Source!V38</f>
        <v>0.27500000000000002</v>
      </c>
    </row>
    <row r="87" spans="1:28" x14ac:dyDescent="0.2">
      <c r="C87" s="40" t="s">
        <v>832</v>
      </c>
      <c r="D87" s="46" t="s">
        <v>61</v>
      </c>
      <c r="E87" s="46"/>
      <c r="F87" s="46"/>
      <c r="G87" s="46"/>
      <c r="H87" s="46"/>
      <c r="I87" s="46"/>
      <c r="J87" s="46"/>
      <c r="K87" s="46"/>
    </row>
    <row r="88" spans="1:28" x14ac:dyDescent="0.2">
      <c r="C88" s="40" t="s">
        <v>833</v>
      </c>
      <c r="D88" s="46" t="s">
        <v>61</v>
      </c>
      <c r="E88" s="46"/>
      <c r="F88" s="46"/>
      <c r="G88" s="46"/>
      <c r="H88" s="46"/>
      <c r="I88" s="46"/>
      <c r="J88" s="46"/>
      <c r="K88" s="46"/>
    </row>
    <row r="89" spans="1:28" x14ac:dyDescent="0.2">
      <c r="C89" s="40" t="s">
        <v>834</v>
      </c>
      <c r="D89" s="46" t="s">
        <v>62</v>
      </c>
      <c r="E89" s="46"/>
      <c r="F89" s="46"/>
      <c r="G89" s="46"/>
      <c r="H89" s="46"/>
      <c r="I89" s="46"/>
      <c r="J89" s="46"/>
      <c r="K89" s="46"/>
    </row>
    <row r="90" spans="1:28" x14ac:dyDescent="0.2">
      <c r="C90" s="40" t="s">
        <v>835</v>
      </c>
      <c r="D90" s="46" t="s">
        <v>62</v>
      </c>
      <c r="E90" s="46"/>
      <c r="F90" s="46"/>
      <c r="G90" s="46"/>
      <c r="H90" s="46"/>
      <c r="I90" s="46"/>
      <c r="J90" s="46"/>
      <c r="K90" s="46"/>
    </row>
    <row r="91" spans="1:28" x14ac:dyDescent="0.2">
      <c r="C91" s="40" t="s">
        <v>836</v>
      </c>
      <c r="D91" s="46" t="s">
        <v>61</v>
      </c>
      <c r="E91" s="46"/>
      <c r="F91" s="46"/>
      <c r="G91" s="46"/>
      <c r="H91" s="46"/>
      <c r="I91" s="46"/>
      <c r="J91" s="46"/>
      <c r="K91" s="46"/>
    </row>
    <row r="92" spans="1:28" x14ac:dyDescent="0.2">
      <c r="C92" s="9" t="s">
        <v>829</v>
      </c>
      <c r="D92" s="41">
        <f>Source!BZ38</f>
        <v>118</v>
      </c>
      <c r="E92" s="42">
        <f>(Source!AF38+Source!AE38)*Source!FX38/100</f>
        <v>72.747</v>
      </c>
      <c r="F92" s="41" t="str">
        <f>CONCATENATE(Source!DL38,Source!FT38, "=", Source!FX38, "%")</f>
        <v>*0,9=106,2%</v>
      </c>
      <c r="G92" s="43">
        <f>Source!X38</f>
        <v>72.61</v>
      </c>
      <c r="H92" s="41" t="str">
        <f>CONCATENATE(Source!AT38)</f>
        <v>106</v>
      </c>
      <c r="I92" s="41"/>
      <c r="J92" s="41"/>
      <c r="K92" s="41"/>
    </row>
    <row r="93" spans="1:28" x14ac:dyDescent="0.2">
      <c r="C93" s="9" t="s">
        <v>830</v>
      </c>
      <c r="D93" s="41">
        <f>Source!CA38</f>
        <v>63</v>
      </c>
      <c r="E93" s="42">
        <f>(Source!AF38+Source!AE38)*Source!FY38/100</f>
        <v>36.681749999999994</v>
      </c>
      <c r="F93" s="41" t="str">
        <f>CONCATENATE(Source!DM38,Source!FU38, "=", Source!FY38, "%")</f>
        <v>*0,85=53,55%</v>
      </c>
      <c r="G93" s="43">
        <f>Source!Y38</f>
        <v>36.99</v>
      </c>
      <c r="H93" s="41" t="str">
        <f>CONCATENATE(Source!AU38)</f>
        <v>54</v>
      </c>
      <c r="I93" s="41"/>
      <c r="J93" s="41"/>
      <c r="K93" s="41"/>
    </row>
    <row r="94" spans="1:28" x14ac:dyDescent="0.2">
      <c r="C94" s="9" t="s">
        <v>831</v>
      </c>
      <c r="D94" s="41"/>
      <c r="E94" s="42">
        <f>((Source!AF38+Source!AE38)*Source!FX38/100)+((Source!AF38+Source!AE38)*Source!FY38/100)+Source!AB38</f>
        <v>423.42874999999998</v>
      </c>
      <c r="F94" s="41"/>
      <c r="G94" s="43">
        <f>Source!O38+Source!X38+Source!Y38</f>
        <v>423.6</v>
      </c>
      <c r="H94" s="41"/>
      <c r="I94" s="41"/>
      <c r="J94" s="41"/>
      <c r="K94" s="41"/>
    </row>
    <row r="95" spans="1:28" ht="28.5" x14ac:dyDescent="0.2">
      <c r="A95" s="33" t="str">
        <f>Source!E39</f>
        <v>10,1</v>
      </c>
      <c r="B95" s="33" t="str">
        <f>Source!F39</f>
        <v>01.7.04.11-0023</v>
      </c>
      <c r="C95" s="34" t="str">
        <f>Source!G39</f>
        <v>Приборы форточные (для 3 окон)</v>
      </c>
      <c r="D95" s="11">
        <f>Source!I39</f>
        <v>3</v>
      </c>
      <c r="E95" s="44">
        <f>Source!AB39</f>
        <v>16.3</v>
      </c>
      <c r="F95" s="44">
        <f>Source!AD39</f>
        <v>0</v>
      </c>
      <c r="G95" s="37">
        <f>Source!O39</f>
        <v>48.9</v>
      </c>
      <c r="H95" s="37">
        <f>Source!S39</f>
        <v>0</v>
      </c>
      <c r="I95" s="45">
        <f>Source!Q39</f>
        <v>0</v>
      </c>
      <c r="J95" s="45">
        <f>Source!AH39</f>
        <v>0</v>
      </c>
      <c r="K95" s="45">
        <f>Source!U39</f>
        <v>0</v>
      </c>
      <c r="T95">
        <f>Source!O39+Source!X39+Source!Y39</f>
        <v>48.9</v>
      </c>
      <c r="U95">
        <f>Source!P39</f>
        <v>48.9</v>
      </c>
      <c r="V95">
        <f>Source!S39</f>
        <v>0</v>
      </c>
      <c r="W95">
        <f>Source!Q39</f>
        <v>0</v>
      </c>
      <c r="X95">
        <f>Source!R39</f>
        <v>0</v>
      </c>
      <c r="Y95">
        <f>Source!U39</f>
        <v>0</v>
      </c>
      <c r="Z95">
        <f>Source!V39</f>
        <v>0</v>
      </c>
      <c r="AA95">
        <f>Source!X39</f>
        <v>0</v>
      </c>
      <c r="AB95">
        <f>Source!Y39</f>
        <v>0</v>
      </c>
    </row>
    <row r="96" spans="1:28" ht="14.25" x14ac:dyDescent="0.2">
      <c r="C96" s="35" t="str">
        <f>Source!H39</f>
        <v>компл.</v>
      </c>
      <c r="D96" s="11"/>
      <c r="E96" s="39">
        <f>Source!AF39</f>
        <v>0</v>
      </c>
      <c r="F96" s="39">
        <f>Source!AE39</f>
        <v>0</v>
      </c>
      <c r="G96" s="37"/>
      <c r="H96" s="37"/>
      <c r="I96" s="37">
        <f>Source!R39</f>
        <v>0</v>
      </c>
      <c r="J96" s="37">
        <f>Source!AI39</f>
        <v>0</v>
      </c>
      <c r="K96" s="37">
        <f>Source!V39</f>
        <v>0</v>
      </c>
    </row>
    <row r="97" spans="1:28" ht="28.5" x14ac:dyDescent="0.2">
      <c r="A97" s="33" t="str">
        <f>Source!E40</f>
        <v>10,2</v>
      </c>
      <c r="B97" s="33" t="str">
        <f>Source!F40</f>
        <v>11.2.07.11-0009</v>
      </c>
      <c r="C97" s="34" t="str">
        <f>Source!G40</f>
        <v>Створки оконные для жилых зданий площадь до 0,3 м2</v>
      </c>
      <c r="D97" s="11">
        <f>Source!I40</f>
        <v>0.72</v>
      </c>
      <c r="E97" s="44">
        <f>Source!AB40</f>
        <v>161.5</v>
      </c>
      <c r="F97" s="44">
        <f>Source!AD40</f>
        <v>0</v>
      </c>
      <c r="G97" s="37">
        <f>Source!O40</f>
        <v>116.28</v>
      </c>
      <c r="H97" s="37">
        <f>Source!S40</f>
        <v>0</v>
      </c>
      <c r="I97" s="45">
        <f>Source!Q40</f>
        <v>0</v>
      </c>
      <c r="J97" s="45">
        <f>Source!AH40</f>
        <v>0</v>
      </c>
      <c r="K97" s="45">
        <f>Source!U40</f>
        <v>0</v>
      </c>
      <c r="T97">
        <f>Source!O40+Source!X40+Source!Y40</f>
        <v>116.28</v>
      </c>
      <c r="U97">
        <f>Source!P40</f>
        <v>116.28</v>
      </c>
      <c r="V97">
        <f>Source!S40</f>
        <v>0</v>
      </c>
      <c r="W97">
        <f>Source!Q40</f>
        <v>0</v>
      </c>
      <c r="X97">
        <f>Source!R40</f>
        <v>0</v>
      </c>
      <c r="Y97">
        <f>Source!U40</f>
        <v>0</v>
      </c>
      <c r="Z97">
        <f>Source!V40</f>
        <v>0</v>
      </c>
      <c r="AA97">
        <f>Source!X40</f>
        <v>0</v>
      </c>
      <c r="AB97">
        <f>Source!Y40</f>
        <v>0</v>
      </c>
    </row>
    <row r="98" spans="1:28" ht="14.25" x14ac:dyDescent="0.2">
      <c r="C98" s="35" t="str">
        <f>Source!H40</f>
        <v>м2</v>
      </c>
      <c r="D98" s="11"/>
      <c r="E98" s="39">
        <f>Source!AF40</f>
        <v>0</v>
      </c>
      <c r="F98" s="39">
        <f>Source!AE40</f>
        <v>0</v>
      </c>
      <c r="G98" s="37"/>
      <c r="H98" s="37"/>
      <c r="I98" s="37">
        <f>Source!R40</f>
        <v>0</v>
      </c>
      <c r="J98" s="37">
        <f>Source!AI40</f>
        <v>0</v>
      </c>
      <c r="K98" s="37">
        <f>Source!V40</f>
        <v>0</v>
      </c>
    </row>
    <row r="99" spans="1:28" ht="42.75" x14ac:dyDescent="0.2">
      <c r="A99" s="33" t="str">
        <f>Source!E41</f>
        <v>11</v>
      </c>
      <c r="B99" s="33" t="str">
        <f>Source!F41</f>
        <v>10-01-044-12</v>
      </c>
      <c r="C99" s="34" t="str">
        <f>Source!G41</f>
        <v>Обивка (вентканалов) дверей оцинкованной кровельной сталью по дереву с одной стороны</v>
      </c>
      <c r="D99" s="11">
        <f>Source!I41</f>
        <v>0.16</v>
      </c>
      <c r="E99" s="44">
        <f>Source!AB41</f>
        <v>8842.7999999999993</v>
      </c>
      <c r="F99" s="44">
        <f>Source!AD41</f>
        <v>18.899999999999999</v>
      </c>
      <c r="G99" s="37">
        <f>Source!O41</f>
        <v>1414.84</v>
      </c>
      <c r="H99" s="37">
        <f>Source!S41</f>
        <v>119.95</v>
      </c>
      <c r="I99" s="45">
        <f>Source!Q41</f>
        <v>3.02</v>
      </c>
      <c r="J99" s="45">
        <f>Source!AH41</f>
        <v>91.758499999999998</v>
      </c>
      <c r="K99" s="45">
        <f>Source!U41</f>
        <v>14.68136</v>
      </c>
      <c r="T99">
        <f>Source!O41+Source!X41+Source!Y41</f>
        <v>1607.48</v>
      </c>
      <c r="U99">
        <f>Source!P41</f>
        <v>1291.8699999999999</v>
      </c>
      <c r="V99">
        <f>Source!S41</f>
        <v>119.95</v>
      </c>
      <c r="W99">
        <f>Source!Q41</f>
        <v>3.02</v>
      </c>
      <c r="X99">
        <f>Source!R41</f>
        <v>0.45</v>
      </c>
      <c r="Y99">
        <f>Source!U41</f>
        <v>14.68136</v>
      </c>
      <c r="Z99">
        <f>Source!V41</f>
        <v>3.5999999999999997E-2</v>
      </c>
      <c r="AA99">
        <f>Source!X41</f>
        <v>127.62</v>
      </c>
      <c r="AB99">
        <f>Source!Y41</f>
        <v>65.02</v>
      </c>
    </row>
    <row r="100" spans="1:28" ht="14.25" x14ac:dyDescent="0.2">
      <c r="C100" s="35" t="str">
        <f>Source!H41</f>
        <v>100 м2</v>
      </c>
      <c r="D100" s="11"/>
      <c r="E100" s="39">
        <f>Source!AF41</f>
        <v>749.7</v>
      </c>
      <c r="F100" s="39">
        <f>Source!AE41</f>
        <v>2.8</v>
      </c>
      <c r="G100" s="37"/>
      <c r="H100" s="37"/>
      <c r="I100" s="37">
        <f>Source!R41</f>
        <v>0.45</v>
      </c>
      <c r="J100" s="37">
        <f>Source!AI41</f>
        <v>0.22499999999999998</v>
      </c>
      <c r="K100" s="37">
        <f>Source!V41</f>
        <v>3.5999999999999997E-2</v>
      </c>
    </row>
    <row r="101" spans="1:28" x14ac:dyDescent="0.2">
      <c r="C101" s="40" t="str">
        <f>"Объем: "&amp;Source!I41&amp;"=16/"&amp;"100"</f>
        <v>Объем: 0,16=16/100</v>
      </c>
    </row>
    <row r="102" spans="1:28" x14ac:dyDescent="0.2">
      <c r="C102" s="40" t="s">
        <v>832</v>
      </c>
      <c r="D102" s="46" t="s">
        <v>61</v>
      </c>
      <c r="E102" s="46"/>
      <c r="F102" s="46"/>
      <c r="G102" s="46"/>
      <c r="H102" s="46"/>
      <c r="I102" s="46"/>
      <c r="J102" s="46"/>
      <c r="K102" s="46"/>
    </row>
    <row r="103" spans="1:28" x14ac:dyDescent="0.2">
      <c r="C103" s="40" t="s">
        <v>833</v>
      </c>
      <c r="D103" s="46" t="s">
        <v>61</v>
      </c>
      <c r="E103" s="46"/>
      <c r="F103" s="46"/>
      <c r="G103" s="46"/>
      <c r="H103" s="46"/>
      <c r="I103" s="46"/>
      <c r="J103" s="46"/>
      <c r="K103" s="46"/>
    </row>
    <row r="104" spans="1:28" x14ac:dyDescent="0.2">
      <c r="C104" s="40" t="s">
        <v>834</v>
      </c>
      <c r="D104" s="46" t="s">
        <v>62</v>
      </c>
      <c r="E104" s="46"/>
      <c r="F104" s="46"/>
      <c r="G104" s="46"/>
      <c r="H104" s="46"/>
      <c r="I104" s="46"/>
      <c r="J104" s="46"/>
      <c r="K104" s="46"/>
    </row>
    <row r="105" spans="1:28" x14ac:dyDescent="0.2">
      <c r="C105" s="40" t="s">
        <v>835</v>
      </c>
      <c r="D105" s="46" t="s">
        <v>62</v>
      </c>
      <c r="E105" s="46"/>
      <c r="F105" s="46"/>
      <c r="G105" s="46"/>
      <c r="H105" s="46"/>
      <c r="I105" s="46"/>
      <c r="J105" s="46"/>
      <c r="K105" s="46"/>
    </row>
    <row r="106" spans="1:28" x14ac:dyDescent="0.2">
      <c r="C106" s="40" t="s">
        <v>836</v>
      </c>
      <c r="D106" s="46" t="s">
        <v>61</v>
      </c>
      <c r="E106" s="46"/>
      <c r="F106" s="46"/>
      <c r="G106" s="46"/>
      <c r="H106" s="46"/>
      <c r="I106" s="46"/>
      <c r="J106" s="46"/>
      <c r="K106" s="46"/>
    </row>
    <row r="107" spans="1:28" x14ac:dyDescent="0.2">
      <c r="C107" s="9" t="s">
        <v>829</v>
      </c>
      <c r="D107" s="41">
        <f>Source!BZ41</f>
        <v>118</v>
      </c>
      <c r="E107" s="42">
        <f>(Source!AF41+Source!AE41)*Source!FX41/100</f>
        <v>799.15499999999997</v>
      </c>
      <c r="F107" s="41" t="str">
        <f>CONCATENATE(Source!DL41,Source!FT41, "=", Source!FX41, "%")</f>
        <v>*0,9=106,2%</v>
      </c>
      <c r="G107" s="43">
        <f>Source!X41</f>
        <v>127.62</v>
      </c>
      <c r="H107" s="41" t="str">
        <f>CONCATENATE(Source!AT41)</f>
        <v>106</v>
      </c>
      <c r="I107" s="41"/>
      <c r="J107" s="41"/>
      <c r="K107" s="41"/>
    </row>
    <row r="108" spans="1:28" x14ac:dyDescent="0.2">
      <c r="C108" s="9" t="s">
        <v>830</v>
      </c>
      <c r="D108" s="41">
        <f>Source!CA41</f>
        <v>63</v>
      </c>
      <c r="E108" s="42">
        <f>(Source!AF41+Source!AE41)*Source!FY41/100</f>
        <v>402.96375</v>
      </c>
      <c r="F108" s="41" t="str">
        <f>CONCATENATE(Source!DM41,Source!FU41, "=", Source!FY41, "%")</f>
        <v>*0,85=53,55%</v>
      </c>
      <c r="G108" s="43">
        <f>Source!Y41</f>
        <v>65.02</v>
      </c>
      <c r="H108" s="41" t="str">
        <f>CONCATENATE(Source!AU41)</f>
        <v>54</v>
      </c>
      <c r="I108" s="41"/>
      <c r="J108" s="41"/>
      <c r="K108" s="41"/>
    </row>
    <row r="109" spans="1:28" x14ac:dyDescent="0.2">
      <c r="C109" s="9" t="s">
        <v>831</v>
      </c>
      <c r="D109" s="41"/>
      <c r="E109" s="42">
        <f>((Source!AF41+Source!AE41)*Source!FX41/100)+((Source!AF41+Source!AE41)*Source!FY41/100)+Source!AB41</f>
        <v>10044.918749999999</v>
      </c>
      <c r="F109" s="41"/>
      <c r="G109" s="43">
        <f>Source!O41+Source!X41+Source!Y41</f>
        <v>1607.48</v>
      </c>
      <c r="H109" s="41"/>
      <c r="I109" s="41"/>
      <c r="J109" s="41"/>
      <c r="K109" s="41"/>
    </row>
    <row r="110" spans="1:28" ht="28.5" x14ac:dyDescent="0.2">
      <c r="A110" s="33" t="str">
        <f>Source!E42</f>
        <v>12</v>
      </c>
      <c r="B110" s="33" t="str">
        <f>Source!F42</f>
        <v>08.3.05.05-0001</v>
      </c>
      <c r="C110" s="34" t="str">
        <f>Source!G42</f>
        <v>Лист оцинкованный плоский размером 2х1,25 м, толщиной 0,4 мм</v>
      </c>
      <c r="D110" s="11">
        <f>Source!I42</f>
        <v>6.4</v>
      </c>
      <c r="E110" s="44">
        <f>Source!AB42</f>
        <v>30</v>
      </c>
      <c r="F110" s="44">
        <f>Source!AD42</f>
        <v>0</v>
      </c>
      <c r="G110" s="37">
        <f>Source!O42</f>
        <v>192</v>
      </c>
      <c r="H110" s="37">
        <f>Source!S42</f>
        <v>0</v>
      </c>
      <c r="I110" s="45">
        <f>Source!Q42</f>
        <v>0</v>
      </c>
      <c r="J110" s="45">
        <f>Source!AH42</f>
        <v>0</v>
      </c>
      <c r="K110" s="45">
        <f>Source!U42</f>
        <v>0</v>
      </c>
      <c r="T110">
        <f>Source!O42+Source!X42+Source!Y42</f>
        <v>192</v>
      </c>
      <c r="U110">
        <f>Source!P42</f>
        <v>192</v>
      </c>
      <c r="V110">
        <f>Source!S42</f>
        <v>0</v>
      </c>
      <c r="W110">
        <f>Source!Q42</f>
        <v>0</v>
      </c>
      <c r="X110">
        <f>Source!R42</f>
        <v>0</v>
      </c>
      <c r="Y110">
        <f>Source!U42</f>
        <v>0</v>
      </c>
      <c r="Z110">
        <f>Source!V42</f>
        <v>0</v>
      </c>
      <c r="AA110">
        <f>Source!X42</f>
        <v>0</v>
      </c>
      <c r="AB110">
        <f>Source!Y42</f>
        <v>0</v>
      </c>
    </row>
    <row r="111" spans="1:28" ht="14.25" x14ac:dyDescent="0.2">
      <c r="C111" s="35" t="str">
        <f>Source!H42</f>
        <v>шт.</v>
      </c>
      <c r="D111" s="11"/>
      <c r="E111" s="39">
        <f>Source!AF42</f>
        <v>0</v>
      </c>
      <c r="F111" s="39">
        <f>Source!AE42</f>
        <v>0</v>
      </c>
      <c r="G111" s="37"/>
      <c r="H111" s="37"/>
      <c r="I111" s="37">
        <f>Source!R42</f>
        <v>0</v>
      </c>
      <c r="J111" s="37">
        <f>Source!AI42</f>
        <v>0</v>
      </c>
      <c r="K111" s="37">
        <f>Source!V42</f>
        <v>0</v>
      </c>
    </row>
    <row r="112" spans="1:28" ht="14.25" x14ac:dyDescent="0.2">
      <c r="A112" s="33" t="str">
        <f>Source!E43</f>
        <v>13</v>
      </c>
      <c r="B112" s="33" t="str">
        <f>Source!F43</f>
        <v>10-01-008-05</v>
      </c>
      <c r="C112" s="34" t="str">
        <f>Source!G43</f>
        <v>Устройство карнизов</v>
      </c>
      <c r="D112" s="11">
        <f>Source!I43</f>
        <v>0.94</v>
      </c>
      <c r="E112" s="44">
        <f>Source!AB43</f>
        <v>5490.7</v>
      </c>
      <c r="F112" s="44">
        <f>Source!AD43</f>
        <v>74</v>
      </c>
      <c r="G112" s="37">
        <f>Source!O43</f>
        <v>5161.26</v>
      </c>
      <c r="H112" s="37">
        <f>Source!S43</f>
        <v>1318.63</v>
      </c>
      <c r="I112" s="45">
        <f>Source!Q43</f>
        <v>69.56</v>
      </c>
      <c r="J112" s="45">
        <f>Source!AH43</f>
        <v>164.45</v>
      </c>
      <c r="K112" s="45">
        <f>Source!U43</f>
        <v>154.58299999999997</v>
      </c>
      <c r="T112">
        <f>Source!O43+Source!X43+Source!Y43</f>
        <v>7290.77</v>
      </c>
      <c r="U112">
        <f>Source!P43</f>
        <v>3773.07</v>
      </c>
      <c r="V112">
        <f>Source!S43</f>
        <v>1318.63</v>
      </c>
      <c r="W112">
        <f>Source!Q43</f>
        <v>69.56</v>
      </c>
      <c r="X112">
        <f>Source!R43</f>
        <v>12.31</v>
      </c>
      <c r="Y112">
        <f>Source!U43</f>
        <v>154.58299999999997</v>
      </c>
      <c r="Z112">
        <f>Source!V43</f>
        <v>1.0574999999999999</v>
      </c>
      <c r="AA112">
        <f>Source!X43</f>
        <v>1410.8</v>
      </c>
      <c r="AB112">
        <f>Source!Y43</f>
        <v>718.71</v>
      </c>
    </row>
    <row r="113" spans="1:28" ht="14.25" x14ac:dyDescent="0.2">
      <c r="C113" s="35" t="str">
        <f>Source!H43</f>
        <v>100 м2</v>
      </c>
      <c r="D113" s="11"/>
      <c r="E113" s="39">
        <f>Source!AF43</f>
        <v>1402.8</v>
      </c>
      <c r="F113" s="39">
        <f>Source!AE43</f>
        <v>13.1</v>
      </c>
      <c r="G113" s="37"/>
      <c r="H113" s="37"/>
      <c r="I113" s="37">
        <f>Source!R43</f>
        <v>12.31</v>
      </c>
      <c r="J113" s="37">
        <f>Source!AI43</f>
        <v>1.125</v>
      </c>
      <c r="K113" s="37">
        <f>Source!V43</f>
        <v>1.0574999999999999</v>
      </c>
    </row>
    <row r="114" spans="1:28" x14ac:dyDescent="0.2">
      <c r="C114" s="40" t="str">
        <f>"Объем: "&amp;Source!I43&amp;"=94/"&amp;"100"</f>
        <v>Объем: 0,94=94/100</v>
      </c>
    </row>
    <row r="115" spans="1:28" x14ac:dyDescent="0.2">
      <c r="C115" s="40" t="s">
        <v>832</v>
      </c>
      <c r="D115" s="46" t="s">
        <v>61</v>
      </c>
      <c r="E115" s="46"/>
      <c r="F115" s="46"/>
      <c r="G115" s="46"/>
      <c r="H115" s="46"/>
      <c r="I115" s="46"/>
      <c r="J115" s="46"/>
      <c r="K115" s="46"/>
    </row>
    <row r="116" spans="1:28" x14ac:dyDescent="0.2">
      <c r="C116" s="40" t="s">
        <v>833</v>
      </c>
      <c r="D116" s="46" t="s">
        <v>61</v>
      </c>
      <c r="E116" s="46"/>
      <c r="F116" s="46"/>
      <c r="G116" s="46"/>
      <c r="H116" s="46"/>
      <c r="I116" s="46"/>
      <c r="J116" s="46"/>
      <c r="K116" s="46"/>
    </row>
    <row r="117" spans="1:28" x14ac:dyDescent="0.2">
      <c r="C117" s="40" t="s">
        <v>834</v>
      </c>
      <c r="D117" s="46" t="s">
        <v>62</v>
      </c>
      <c r="E117" s="46"/>
      <c r="F117" s="46"/>
      <c r="G117" s="46"/>
      <c r="H117" s="46"/>
      <c r="I117" s="46"/>
      <c r="J117" s="46"/>
      <c r="K117" s="46"/>
    </row>
    <row r="118" spans="1:28" x14ac:dyDescent="0.2">
      <c r="C118" s="40" t="s">
        <v>835</v>
      </c>
      <c r="D118" s="46" t="s">
        <v>62</v>
      </c>
      <c r="E118" s="46"/>
      <c r="F118" s="46"/>
      <c r="G118" s="46"/>
      <c r="H118" s="46"/>
      <c r="I118" s="46"/>
      <c r="J118" s="46"/>
      <c r="K118" s="46"/>
    </row>
    <row r="119" spans="1:28" x14ac:dyDescent="0.2">
      <c r="C119" s="40" t="s">
        <v>836</v>
      </c>
      <c r="D119" s="46" t="s">
        <v>61</v>
      </c>
      <c r="E119" s="46"/>
      <c r="F119" s="46"/>
      <c r="G119" s="46"/>
      <c r="H119" s="46"/>
      <c r="I119" s="46"/>
      <c r="J119" s="46"/>
      <c r="K119" s="46"/>
    </row>
    <row r="120" spans="1:28" x14ac:dyDescent="0.2">
      <c r="C120" s="9" t="s">
        <v>829</v>
      </c>
      <c r="D120" s="41">
        <f>Source!BZ43</f>
        <v>118</v>
      </c>
      <c r="E120" s="42">
        <f>(Source!AF43+Source!AE43)*Source!FX43/100</f>
        <v>1503.6858</v>
      </c>
      <c r="F120" s="41" t="str">
        <f>CONCATENATE(Source!DL43,Source!FT43, "=", Source!FX43, "%")</f>
        <v>*0,9=106,2%</v>
      </c>
      <c r="G120" s="43">
        <f>Source!X43</f>
        <v>1410.8</v>
      </c>
      <c r="H120" s="41" t="str">
        <f>CONCATENATE(Source!AT43)</f>
        <v>106</v>
      </c>
      <c r="I120" s="41"/>
      <c r="J120" s="41"/>
      <c r="K120" s="41"/>
    </row>
    <row r="121" spans="1:28" x14ac:dyDescent="0.2">
      <c r="C121" s="9" t="s">
        <v>830</v>
      </c>
      <c r="D121" s="41">
        <f>Source!CA43</f>
        <v>63</v>
      </c>
      <c r="E121" s="42">
        <f>(Source!AF43+Source!AE43)*Source!FY43/100</f>
        <v>758.21444999999994</v>
      </c>
      <c r="F121" s="41" t="str">
        <f>CONCATENATE(Source!DM43,Source!FU43, "=", Source!FY43, "%")</f>
        <v>*0,85=53,55%</v>
      </c>
      <c r="G121" s="43">
        <f>Source!Y43</f>
        <v>718.71</v>
      </c>
      <c r="H121" s="41" t="str">
        <f>CONCATENATE(Source!AU43)</f>
        <v>54</v>
      </c>
      <c r="I121" s="41"/>
      <c r="J121" s="41"/>
      <c r="K121" s="41"/>
    </row>
    <row r="122" spans="1:28" x14ac:dyDescent="0.2">
      <c r="C122" s="9" t="s">
        <v>831</v>
      </c>
      <c r="D122" s="41"/>
      <c r="E122" s="42">
        <f>((Source!AF43+Source!AE43)*Source!FX43/100)+((Source!AF43+Source!AE43)*Source!FY43/100)+Source!AB43</f>
        <v>7752.6002499999995</v>
      </c>
      <c r="F122" s="41"/>
      <c r="G122" s="43">
        <f>Source!O43+Source!X43+Source!Y43</f>
        <v>7290.77</v>
      </c>
      <c r="H122" s="41"/>
      <c r="I122" s="41"/>
      <c r="J122" s="41"/>
      <c r="K122" s="41"/>
    </row>
    <row r="123" spans="1:28" ht="42.75" x14ac:dyDescent="0.2">
      <c r="A123" s="33" t="str">
        <f>Source!E44</f>
        <v>14</v>
      </c>
      <c r="B123" s="33" t="str">
        <f>Source!F44</f>
        <v>10-01-022-06</v>
      </c>
      <c r="C123" s="34" t="str">
        <f>Source!G44</f>
        <v>Подшивка потолков сталью кровельной оцинкованной по дереву (карнизов на входе)</v>
      </c>
      <c r="D123" s="11">
        <f>Source!I44</f>
        <v>0.54</v>
      </c>
      <c r="E123" s="44">
        <f>Source!AB44</f>
        <v>4996.2</v>
      </c>
      <c r="F123" s="44">
        <f>Source!AD44</f>
        <v>8.6</v>
      </c>
      <c r="G123" s="37">
        <f>Source!O44</f>
        <v>2697.94</v>
      </c>
      <c r="H123" s="37">
        <f>Source!S44</f>
        <v>131.81</v>
      </c>
      <c r="I123" s="45">
        <f>Source!Q44</f>
        <v>4.6399999999999997</v>
      </c>
      <c r="J123" s="45">
        <f>Source!AH44</f>
        <v>29.879999999999995</v>
      </c>
      <c r="K123" s="45">
        <f>Source!U44</f>
        <v>16.135199999999998</v>
      </c>
      <c r="T123">
        <f>Source!O44+Source!X44+Source!Y44</f>
        <v>2910.13</v>
      </c>
      <c r="U123">
        <f>Source!P44</f>
        <v>2561.4899999999998</v>
      </c>
      <c r="V123">
        <f>Source!S44</f>
        <v>131.81</v>
      </c>
      <c r="W123">
        <f>Source!Q44</f>
        <v>4.6399999999999997</v>
      </c>
      <c r="X123">
        <f>Source!R44</f>
        <v>0.81</v>
      </c>
      <c r="Y123">
        <f>Source!U44</f>
        <v>16.135199999999998</v>
      </c>
      <c r="Z123">
        <f>Source!V44</f>
        <v>7.128000000000001E-2</v>
      </c>
      <c r="AA123">
        <f>Source!X44</f>
        <v>140.58000000000001</v>
      </c>
      <c r="AB123">
        <f>Source!Y44</f>
        <v>71.61</v>
      </c>
    </row>
    <row r="124" spans="1:28" ht="14.25" x14ac:dyDescent="0.2">
      <c r="C124" s="35" t="str">
        <f>Source!H44</f>
        <v>100 м2</v>
      </c>
      <c r="D124" s="11"/>
      <c r="E124" s="39">
        <f>Source!AF44</f>
        <v>244.1</v>
      </c>
      <c r="F124" s="39">
        <f>Source!AE44</f>
        <v>1.5</v>
      </c>
      <c r="G124" s="37"/>
      <c r="H124" s="37"/>
      <c r="I124" s="37">
        <f>Source!R44</f>
        <v>0.81</v>
      </c>
      <c r="J124" s="37">
        <f>Source!AI44</f>
        <v>0.13200000000000001</v>
      </c>
      <c r="K124" s="37">
        <f>Source!V44</f>
        <v>7.128000000000001E-2</v>
      </c>
    </row>
    <row r="125" spans="1:28" x14ac:dyDescent="0.2">
      <c r="C125" s="40" t="str">
        <f>"Объем: "&amp;Source!I44&amp;"=54/"&amp;"100"</f>
        <v>Объем: 0,54=54/100</v>
      </c>
    </row>
    <row r="126" spans="1:28" x14ac:dyDescent="0.2">
      <c r="C126" s="40" t="s">
        <v>832</v>
      </c>
      <c r="D126" s="46" t="s">
        <v>118</v>
      </c>
      <c r="E126" s="46"/>
      <c r="F126" s="46"/>
      <c r="G126" s="46"/>
      <c r="H126" s="46"/>
      <c r="I126" s="46"/>
      <c r="J126" s="46"/>
      <c r="K126" s="46"/>
    </row>
    <row r="127" spans="1:28" x14ac:dyDescent="0.2">
      <c r="C127" s="40" t="s">
        <v>833</v>
      </c>
      <c r="D127" s="46" t="s">
        <v>118</v>
      </c>
      <c r="E127" s="46"/>
      <c r="F127" s="46"/>
      <c r="G127" s="46"/>
      <c r="H127" s="46"/>
      <c r="I127" s="46"/>
      <c r="J127" s="46"/>
      <c r="K127" s="46"/>
    </row>
    <row r="128" spans="1:28" x14ac:dyDescent="0.2">
      <c r="C128" s="40" t="s">
        <v>834</v>
      </c>
      <c r="D128" s="46" t="s">
        <v>118</v>
      </c>
      <c r="E128" s="46"/>
      <c r="F128" s="46"/>
      <c r="G128" s="46"/>
      <c r="H128" s="46"/>
      <c r="I128" s="46"/>
      <c r="J128" s="46"/>
      <c r="K128" s="46"/>
    </row>
    <row r="129" spans="1:28" x14ac:dyDescent="0.2">
      <c r="C129" s="40" t="s">
        <v>835</v>
      </c>
      <c r="D129" s="46" t="s">
        <v>118</v>
      </c>
      <c r="E129" s="46"/>
      <c r="F129" s="46"/>
      <c r="G129" s="46"/>
      <c r="H129" s="46"/>
      <c r="I129" s="46"/>
      <c r="J129" s="46"/>
      <c r="K129" s="46"/>
    </row>
    <row r="130" spans="1:28" x14ac:dyDescent="0.2">
      <c r="C130" s="40" t="s">
        <v>836</v>
      </c>
      <c r="D130" s="46" t="s">
        <v>118</v>
      </c>
      <c r="E130" s="46"/>
      <c r="F130" s="46"/>
      <c r="G130" s="46"/>
      <c r="H130" s="46"/>
      <c r="I130" s="46"/>
      <c r="J130" s="46"/>
      <c r="K130" s="46"/>
    </row>
    <row r="131" spans="1:28" x14ac:dyDescent="0.2">
      <c r="C131" s="9" t="s">
        <v>829</v>
      </c>
      <c r="D131" s="41">
        <f>Source!BZ44</f>
        <v>118</v>
      </c>
      <c r="E131" s="42">
        <f>(Source!AF44+Source!AE44)*Source!FX44/100</f>
        <v>260.8272</v>
      </c>
      <c r="F131" s="41" t="str">
        <f>CONCATENATE(Source!DL44,Source!FT44, "=", Source!FX44, "%")</f>
        <v>*0,9=106,2%</v>
      </c>
      <c r="G131" s="43">
        <f>Source!X44</f>
        <v>140.58000000000001</v>
      </c>
      <c r="H131" s="41" t="str">
        <f>CONCATENATE(Source!AT44)</f>
        <v>106</v>
      </c>
      <c r="I131" s="41"/>
      <c r="J131" s="41"/>
      <c r="K131" s="41"/>
    </row>
    <row r="132" spans="1:28" x14ac:dyDescent="0.2">
      <c r="C132" s="9" t="s">
        <v>830</v>
      </c>
      <c r="D132" s="41">
        <f>Source!CA44</f>
        <v>63</v>
      </c>
      <c r="E132" s="42">
        <f>(Source!AF44+Source!AE44)*Source!FY44/100</f>
        <v>131.5188</v>
      </c>
      <c r="F132" s="41" t="str">
        <f>CONCATENATE(Source!DM44,Source!FU44, "=", Source!FY44, "%")</f>
        <v>*0,85=53,55%</v>
      </c>
      <c r="G132" s="43">
        <f>Source!Y44</f>
        <v>71.61</v>
      </c>
      <c r="H132" s="41" t="str">
        <f>CONCATENATE(Source!AU44)</f>
        <v>54</v>
      </c>
      <c r="I132" s="41"/>
      <c r="J132" s="41"/>
      <c r="K132" s="41"/>
    </row>
    <row r="133" spans="1:28" x14ac:dyDescent="0.2">
      <c r="C133" s="9" t="s">
        <v>831</v>
      </c>
      <c r="D133" s="41"/>
      <c r="E133" s="42">
        <f>((Source!AF44+Source!AE44)*Source!FX44/100)+((Source!AF44+Source!AE44)*Source!FY44/100)+Source!AB44</f>
        <v>5388.5460000000003</v>
      </c>
      <c r="F133" s="41"/>
      <c r="G133" s="43">
        <f>Source!O44+Source!X44+Source!Y44</f>
        <v>2910.13</v>
      </c>
      <c r="H133" s="41"/>
      <c r="I133" s="41"/>
      <c r="J133" s="41"/>
      <c r="K133" s="41"/>
    </row>
    <row r="134" spans="1:28" ht="42.75" x14ac:dyDescent="0.2">
      <c r="A134" s="33" t="str">
        <f>Source!E45</f>
        <v>15</v>
      </c>
      <c r="B134" s="33" t="str">
        <f>Source!F45</f>
        <v>15-04-024-02</v>
      </c>
      <c r="C134" s="34" t="str">
        <f>Source!G45</f>
        <v>Простая окраска масляными составами по дереву потолков (карнизов)</v>
      </c>
      <c r="D134" s="11">
        <f>Source!I45</f>
        <v>0.4</v>
      </c>
      <c r="E134" s="44">
        <f>Source!AB45</f>
        <v>599.4</v>
      </c>
      <c r="F134" s="44">
        <f>Source!AD45</f>
        <v>4.5</v>
      </c>
      <c r="G134" s="37">
        <f>Source!O45</f>
        <v>239.76</v>
      </c>
      <c r="H134" s="37">
        <f>Source!S45</f>
        <v>130.91999999999999</v>
      </c>
      <c r="I134" s="45">
        <f>Source!Q45</f>
        <v>1.8</v>
      </c>
      <c r="J134" s="45">
        <f>Source!AH45</f>
        <v>37.444000000000003</v>
      </c>
      <c r="K134" s="45">
        <f>Source!U45</f>
        <v>14.977600000000002</v>
      </c>
      <c r="T134">
        <f>Source!O45+Source!X45+Source!Y45</f>
        <v>426.18</v>
      </c>
      <c r="U134">
        <f>Source!P45</f>
        <v>107.04</v>
      </c>
      <c r="V134">
        <f>Source!S45</f>
        <v>130.91999999999999</v>
      </c>
      <c r="W134">
        <f>Source!Q45</f>
        <v>1.8</v>
      </c>
      <c r="X134">
        <f>Source!R45</f>
        <v>0.36</v>
      </c>
      <c r="Y134">
        <f>Source!U45</f>
        <v>14.977600000000002</v>
      </c>
      <c r="Z134">
        <f>Source!V45</f>
        <v>0.03</v>
      </c>
      <c r="AA134">
        <f>Source!X45</f>
        <v>124.72</v>
      </c>
      <c r="AB134">
        <f>Source!Y45</f>
        <v>61.7</v>
      </c>
    </row>
    <row r="135" spans="1:28" ht="14.25" x14ac:dyDescent="0.2">
      <c r="C135" s="35" t="str">
        <f>Source!H45</f>
        <v>100 м2</v>
      </c>
      <c r="D135" s="11"/>
      <c r="E135" s="39">
        <f>Source!AF45</f>
        <v>327.3</v>
      </c>
      <c r="F135" s="39">
        <f>Source!AE45</f>
        <v>0.9</v>
      </c>
      <c r="G135" s="37"/>
      <c r="H135" s="37"/>
      <c r="I135" s="37">
        <f>Source!R45</f>
        <v>0.36</v>
      </c>
      <c r="J135" s="37">
        <f>Source!AI45</f>
        <v>7.4999999999999997E-2</v>
      </c>
      <c r="K135" s="37">
        <f>Source!V45</f>
        <v>0.03</v>
      </c>
    </row>
    <row r="136" spans="1:28" x14ac:dyDescent="0.2">
      <c r="C136" s="40" t="str">
        <f>"Объем: "&amp;Source!I45&amp;"=40/"&amp;"100"</f>
        <v>Объем: 0,4=40/100</v>
      </c>
    </row>
    <row r="137" spans="1:28" x14ac:dyDescent="0.2">
      <c r="C137" s="40" t="s">
        <v>832</v>
      </c>
      <c r="D137" s="46" t="s">
        <v>61</v>
      </c>
      <c r="E137" s="46"/>
      <c r="F137" s="46"/>
      <c r="G137" s="46"/>
      <c r="H137" s="46"/>
      <c r="I137" s="46"/>
      <c r="J137" s="46"/>
      <c r="K137" s="46"/>
    </row>
    <row r="138" spans="1:28" x14ac:dyDescent="0.2">
      <c r="C138" s="40" t="s">
        <v>833</v>
      </c>
      <c r="D138" s="46" t="s">
        <v>61</v>
      </c>
      <c r="E138" s="46"/>
      <c r="F138" s="46"/>
      <c r="G138" s="46"/>
      <c r="H138" s="46"/>
      <c r="I138" s="46"/>
      <c r="J138" s="46"/>
      <c r="K138" s="46"/>
    </row>
    <row r="139" spans="1:28" x14ac:dyDescent="0.2">
      <c r="C139" s="40" t="s">
        <v>834</v>
      </c>
      <c r="D139" s="46" t="s">
        <v>62</v>
      </c>
      <c r="E139" s="46"/>
      <c r="F139" s="46"/>
      <c r="G139" s="46"/>
      <c r="H139" s="46"/>
      <c r="I139" s="46"/>
      <c r="J139" s="46"/>
      <c r="K139" s="46"/>
    </row>
    <row r="140" spans="1:28" x14ac:dyDescent="0.2">
      <c r="C140" s="40" t="s">
        <v>835</v>
      </c>
      <c r="D140" s="46" t="s">
        <v>62</v>
      </c>
      <c r="E140" s="46"/>
      <c r="F140" s="46"/>
      <c r="G140" s="46"/>
      <c r="H140" s="46"/>
      <c r="I140" s="46"/>
      <c r="J140" s="46"/>
      <c r="K140" s="46"/>
    </row>
    <row r="141" spans="1:28" x14ac:dyDescent="0.2">
      <c r="C141" s="40" t="s">
        <v>836</v>
      </c>
      <c r="D141" s="46" t="s">
        <v>61</v>
      </c>
      <c r="E141" s="46"/>
      <c r="F141" s="46"/>
      <c r="G141" s="46"/>
      <c r="H141" s="46"/>
      <c r="I141" s="46"/>
      <c r="J141" s="46"/>
      <c r="K141" s="46"/>
    </row>
    <row r="142" spans="1:28" x14ac:dyDescent="0.2">
      <c r="C142" s="9" t="s">
        <v>829</v>
      </c>
      <c r="D142" s="41">
        <f>Source!BZ45</f>
        <v>105</v>
      </c>
      <c r="E142" s="42">
        <f>(Source!AF45+Source!AE45)*Source!FX45/100</f>
        <v>310.149</v>
      </c>
      <c r="F142" s="41" t="str">
        <f>CONCATENATE(Source!DL45,Source!FT45, "=", Source!FX45, "%")</f>
        <v>*0,9=94,5%</v>
      </c>
      <c r="G142" s="43">
        <f>Source!X45</f>
        <v>124.72</v>
      </c>
      <c r="H142" s="41" t="str">
        <f>CONCATENATE(Source!AT45)</f>
        <v>95</v>
      </c>
      <c r="I142" s="41"/>
      <c r="J142" s="41"/>
      <c r="K142" s="41"/>
    </row>
    <row r="143" spans="1:28" x14ac:dyDescent="0.2">
      <c r="C143" s="9" t="s">
        <v>830</v>
      </c>
      <c r="D143" s="41">
        <f>Source!CA45</f>
        <v>55</v>
      </c>
      <c r="E143" s="42">
        <f>(Source!AF45+Source!AE45)*Source!FY45/100</f>
        <v>153.43350000000001</v>
      </c>
      <c r="F143" s="41" t="str">
        <f>CONCATENATE(Source!DM45,Source!FU45, "=", Source!FY45, "%")</f>
        <v>*0,85=46,75%</v>
      </c>
      <c r="G143" s="43">
        <f>Source!Y45</f>
        <v>61.7</v>
      </c>
      <c r="H143" s="41" t="str">
        <f>CONCATENATE(Source!AU45)</f>
        <v>47</v>
      </c>
      <c r="I143" s="41"/>
      <c r="J143" s="41"/>
      <c r="K143" s="41"/>
    </row>
    <row r="144" spans="1:28" x14ac:dyDescent="0.2">
      <c r="C144" s="9" t="s">
        <v>831</v>
      </c>
      <c r="D144" s="41"/>
      <c r="E144" s="42">
        <f>((Source!AF45+Source!AE45)*Source!FX45/100)+((Source!AF45+Source!AE45)*Source!FY45/100)+Source!AB45</f>
        <v>1062.9825000000001</v>
      </c>
      <c r="F144" s="41"/>
      <c r="G144" s="43">
        <f>Source!O45+Source!X45+Source!Y45</f>
        <v>426.18</v>
      </c>
      <c r="H144" s="41"/>
      <c r="I144" s="41"/>
      <c r="J144" s="41"/>
      <c r="K144" s="41"/>
    </row>
    <row r="145" spans="1:28" ht="28.5" x14ac:dyDescent="0.2">
      <c r="A145" s="33" t="str">
        <f>Source!E46</f>
        <v>15,1</v>
      </c>
      <c r="B145" s="33" t="str">
        <f>Source!F46</f>
        <v>14.4.02.04-0001</v>
      </c>
      <c r="C145" s="34" t="str">
        <f>Source!G46</f>
        <v>Краска для наружных работ бежевая, марки МА-015</v>
      </c>
      <c r="D145" s="11">
        <f>Source!I46</f>
        <v>1.2279999999999999E-2</v>
      </c>
      <c r="E145" s="44">
        <f>Source!AB46</f>
        <v>14600</v>
      </c>
      <c r="F145" s="44">
        <f>Source!AD46</f>
        <v>0</v>
      </c>
      <c r="G145" s="37">
        <f>Source!O46</f>
        <v>179.29</v>
      </c>
      <c r="H145" s="37">
        <f>Source!S46</f>
        <v>0</v>
      </c>
      <c r="I145" s="45">
        <f>Source!Q46</f>
        <v>0</v>
      </c>
      <c r="J145" s="45">
        <f>Source!AH46</f>
        <v>0</v>
      </c>
      <c r="K145" s="45">
        <f>Source!U46</f>
        <v>0</v>
      </c>
      <c r="T145">
        <f>Source!O46+Source!X46+Source!Y46</f>
        <v>179.29</v>
      </c>
      <c r="U145">
        <f>Source!P46</f>
        <v>179.29</v>
      </c>
      <c r="V145">
        <f>Source!S46</f>
        <v>0</v>
      </c>
      <c r="W145">
        <f>Source!Q46</f>
        <v>0</v>
      </c>
      <c r="X145">
        <f>Source!R46</f>
        <v>0</v>
      </c>
      <c r="Y145">
        <f>Source!U46</f>
        <v>0</v>
      </c>
      <c r="Z145">
        <f>Source!V46</f>
        <v>0</v>
      </c>
      <c r="AA145">
        <f>Source!X46</f>
        <v>0</v>
      </c>
      <c r="AB145">
        <f>Source!Y46</f>
        <v>0</v>
      </c>
    </row>
    <row r="146" spans="1:28" ht="14.25" x14ac:dyDescent="0.2">
      <c r="C146" s="35" t="str">
        <f>Source!H46</f>
        <v>т</v>
      </c>
      <c r="D146" s="11"/>
      <c r="E146" s="39">
        <f>Source!AF46</f>
        <v>0</v>
      </c>
      <c r="F146" s="39">
        <f>Source!AE46</f>
        <v>0</v>
      </c>
      <c r="G146" s="37"/>
      <c r="H146" s="37"/>
      <c r="I146" s="37">
        <f>Source!R46</f>
        <v>0</v>
      </c>
      <c r="J146" s="37">
        <f>Source!AI46</f>
        <v>0</v>
      </c>
      <c r="K146" s="37">
        <f>Source!V46</f>
        <v>0</v>
      </c>
    </row>
    <row r="147" spans="1:28" ht="28.5" x14ac:dyDescent="0.2">
      <c r="A147" s="33" t="str">
        <f>Source!E48</f>
        <v>23</v>
      </c>
      <c r="B147" s="33" t="str">
        <f>Source!F48</f>
        <v>53-16-1</v>
      </c>
      <c r="C147" s="34" t="str">
        <f>Source!G48</f>
        <v>Ремонт кирпичной кладки стен отдельными местами</v>
      </c>
      <c r="D147" s="11">
        <f>Source!I48</f>
        <v>2</v>
      </c>
      <c r="E147" s="44">
        <f>Source!AB48</f>
        <v>313.5</v>
      </c>
      <c r="F147" s="44">
        <f>Source!AD48</f>
        <v>29.6</v>
      </c>
      <c r="G147" s="37">
        <f>Source!O48</f>
        <v>627</v>
      </c>
      <c r="H147" s="37">
        <f>Source!S48</f>
        <v>567.6</v>
      </c>
      <c r="I147" s="45">
        <f>Source!Q48</f>
        <v>59.2</v>
      </c>
      <c r="J147" s="45">
        <f>Source!AH48</f>
        <v>35.39</v>
      </c>
      <c r="K147" s="45">
        <f>Source!U48</f>
        <v>70.78</v>
      </c>
      <c r="T147">
        <f>Source!O48+Source!X48+Source!Y48</f>
        <v>1530.5500000000002</v>
      </c>
      <c r="U147">
        <f>Source!P48</f>
        <v>0.2</v>
      </c>
      <c r="V147">
        <f>Source!S48</f>
        <v>567.6</v>
      </c>
      <c r="W147">
        <f>Source!Q48</f>
        <v>59.2</v>
      </c>
      <c r="X147">
        <f>Source!R48</f>
        <v>11.6</v>
      </c>
      <c r="Y147">
        <f>Source!U48</f>
        <v>70.78</v>
      </c>
      <c r="Z147">
        <f>Source!V48</f>
        <v>0.86</v>
      </c>
      <c r="AA147">
        <f>Source!X48</f>
        <v>498.11</v>
      </c>
      <c r="AB147">
        <f>Source!Y48</f>
        <v>405.44</v>
      </c>
    </row>
    <row r="148" spans="1:28" ht="14.25" x14ac:dyDescent="0.2">
      <c r="C148" s="35" t="str">
        <f>Source!H48</f>
        <v>м3</v>
      </c>
      <c r="D148" s="11"/>
      <c r="E148" s="39">
        <f>Source!AF48</f>
        <v>283.8</v>
      </c>
      <c r="F148" s="39">
        <f>Source!AE48</f>
        <v>5.8</v>
      </c>
      <c r="G148" s="37"/>
      <c r="H148" s="37"/>
      <c r="I148" s="37">
        <f>Source!R48</f>
        <v>11.6</v>
      </c>
      <c r="J148" s="37">
        <f>Source!AI48</f>
        <v>0.43</v>
      </c>
      <c r="K148" s="37">
        <f>Source!V48</f>
        <v>0.86</v>
      </c>
    </row>
    <row r="149" spans="1:28" x14ac:dyDescent="0.2">
      <c r="C149" s="9" t="s">
        <v>829</v>
      </c>
      <c r="D149" s="41">
        <f>Source!BZ48</f>
        <v>86</v>
      </c>
      <c r="E149" s="42">
        <f>(Source!AF48+Source!AE48)*Source!FX48/100</f>
        <v>249.05600000000001</v>
      </c>
      <c r="F149" s="41"/>
      <c r="G149" s="43">
        <f>Source!X48</f>
        <v>498.11</v>
      </c>
      <c r="H149" s="41" t="str">
        <f>CONCATENATE(Source!AT48)</f>
        <v>86</v>
      </c>
      <c r="I149" s="41"/>
      <c r="J149" s="41"/>
      <c r="K149" s="41"/>
    </row>
    <row r="150" spans="1:28" x14ac:dyDescent="0.2">
      <c r="C150" s="9" t="s">
        <v>830</v>
      </c>
      <c r="D150" s="41">
        <f>Source!CA48</f>
        <v>70</v>
      </c>
      <c r="E150" s="42">
        <f>(Source!AF48+Source!AE48)*Source!FY48/100</f>
        <v>202.72</v>
      </c>
      <c r="F150" s="41"/>
      <c r="G150" s="43">
        <f>Source!Y48</f>
        <v>405.44</v>
      </c>
      <c r="H150" s="41" t="str">
        <f>CONCATENATE(Source!AU48)</f>
        <v>70</v>
      </c>
      <c r="I150" s="41"/>
      <c r="J150" s="41"/>
      <c r="K150" s="41"/>
    </row>
    <row r="151" spans="1:28" x14ac:dyDescent="0.2">
      <c r="C151" s="9" t="s">
        <v>831</v>
      </c>
      <c r="D151" s="41"/>
      <c r="E151" s="42">
        <f>((Source!AF48+Source!AE48)*Source!FX48/100)+((Source!AF48+Source!AE48)*Source!FY48/100)+Source!AB48</f>
        <v>765.27600000000007</v>
      </c>
      <c r="F151" s="41"/>
      <c r="G151" s="43">
        <f>Source!O48+Source!X48+Source!Y48</f>
        <v>1530.5500000000002</v>
      </c>
      <c r="H151" s="41"/>
      <c r="I151" s="41"/>
      <c r="J151" s="41"/>
      <c r="K151" s="41"/>
    </row>
    <row r="152" spans="1:28" ht="28.5" x14ac:dyDescent="0.2">
      <c r="A152" s="33" t="str">
        <f>Source!E49</f>
        <v>23,1</v>
      </c>
      <c r="B152" s="33" t="str">
        <f>Source!F49</f>
        <v>04.3.01.12-0003</v>
      </c>
      <c r="C152" s="34" t="str">
        <f>Source!G49</f>
        <v>Раствор готовый кладочный цементно-известковый марки 50</v>
      </c>
      <c r="D152" s="11">
        <f>Source!I49</f>
        <v>0.50600000000000001</v>
      </c>
      <c r="E152" s="44">
        <f>Source!AB49</f>
        <v>519.79999999999995</v>
      </c>
      <c r="F152" s="44">
        <f>Source!AD49</f>
        <v>0</v>
      </c>
      <c r="G152" s="37">
        <f>Source!O49</f>
        <v>263.02</v>
      </c>
      <c r="H152" s="37">
        <f>Source!S49</f>
        <v>0</v>
      </c>
      <c r="I152" s="45">
        <f>Source!Q49</f>
        <v>0</v>
      </c>
      <c r="J152" s="45">
        <f>Source!AH49</f>
        <v>0</v>
      </c>
      <c r="K152" s="45">
        <f>Source!U49</f>
        <v>0</v>
      </c>
      <c r="T152">
        <f>Source!O49+Source!X49+Source!Y49</f>
        <v>263.02</v>
      </c>
      <c r="U152">
        <f>Source!P49</f>
        <v>263.02</v>
      </c>
      <c r="V152">
        <f>Source!S49</f>
        <v>0</v>
      </c>
      <c r="W152">
        <f>Source!Q49</f>
        <v>0</v>
      </c>
      <c r="X152">
        <f>Source!R49</f>
        <v>0</v>
      </c>
      <c r="Y152">
        <f>Source!U49</f>
        <v>0</v>
      </c>
      <c r="Z152">
        <f>Source!V49</f>
        <v>0</v>
      </c>
      <c r="AA152">
        <f>Source!X49</f>
        <v>0</v>
      </c>
      <c r="AB152">
        <f>Source!Y49</f>
        <v>0</v>
      </c>
    </row>
    <row r="153" spans="1:28" ht="14.25" x14ac:dyDescent="0.2">
      <c r="C153" s="35" t="str">
        <f>Source!H49</f>
        <v>м3</v>
      </c>
      <c r="D153" s="11"/>
      <c r="E153" s="39">
        <f>Source!AF49</f>
        <v>0</v>
      </c>
      <c r="F153" s="39">
        <f>Source!AE49</f>
        <v>0</v>
      </c>
      <c r="G153" s="37"/>
      <c r="H153" s="37"/>
      <c r="I153" s="37">
        <f>Source!R49</f>
        <v>0</v>
      </c>
      <c r="J153" s="37">
        <f>Source!AI49</f>
        <v>0</v>
      </c>
      <c r="K153" s="37">
        <f>Source!V49</f>
        <v>0</v>
      </c>
    </row>
    <row r="154" spans="1:28" ht="28.5" x14ac:dyDescent="0.2">
      <c r="A154" s="33" t="str">
        <f>Source!E50</f>
        <v>23,2</v>
      </c>
      <c r="B154" s="33" t="str">
        <f>Source!F50</f>
        <v>06.1.01.05-0035</v>
      </c>
      <c r="C154" s="34" t="str">
        <f>Source!G50</f>
        <v>Кирпич керамический одинарный, размером 250х120х65 мм, марка 100</v>
      </c>
      <c r="D154" s="11">
        <f>Source!I50</f>
        <v>0.80400000000000005</v>
      </c>
      <c r="E154" s="44">
        <f>Source!AB50</f>
        <v>1752.6</v>
      </c>
      <c r="F154" s="44">
        <f>Source!AD50</f>
        <v>0</v>
      </c>
      <c r="G154" s="37">
        <f>Source!O50</f>
        <v>1409.09</v>
      </c>
      <c r="H154" s="37">
        <f>Source!S50</f>
        <v>0</v>
      </c>
      <c r="I154" s="45">
        <f>Source!Q50</f>
        <v>0</v>
      </c>
      <c r="J154" s="45">
        <f>Source!AH50</f>
        <v>0</v>
      </c>
      <c r="K154" s="45">
        <f>Source!U50</f>
        <v>0</v>
      </c>
      <c r="T154">
        <f>Source!O50+Source!X50+Source!Y50</f>
        <v>1409.09</v>
      </c>
      <c r="U154">
        <f>Source!P50</f>
        <v>1409.09</v>
      </c>
      <c r="V154">
        <f>Source!S50</f>
        <v>0</v>
      </c>
      <c r="W154">
        <f>Source!Q50</f>
        <v>0</v>
      </c>
      <c r="X154">
        <f>Source!R50</f>
        <v>0</v>
      </c>
      <c r="Y154">
        <f>Source!U50</f>
        <v>0</v>
      </c>
      <c r="Z154">
        <f>Source!V50</f>
        <v>0</v>
      </c>
      <c r="AA154">
        <f>Source!X50</f>
        <v>0</v>
      </c>
      <c r="AB154">
        <f>Source!Y50</f>
        <v>0</v>
      </c>
    </row>
    <row r="155" spans="1:28" ht="14.25" x14ac:dyDescent="0.2">
      <c r="C155" s="35" t="str">
        <f>Source!H50</f>
        <v>1000 шт.</v>
      </c>
      <c r="D155" s="11"/>
      <c r="E155" s="39">
        <f>Source!AF50</f>
        <v>0</v>
      </c>
      <c r="F155" s="39">
        <f>Source!AE50</f>
        <v>0</v>
      </c>
      <c r="G155" s="37"/>
      <c r="H155" s="37"/>
      <c r="I155" s="37">
        <f>Source!R50</f>
        <v>0</v>
      </c>
      <c r="J155" s="37">
        <f>Source!AI50</f>
        <v>0</v>
      </c>
      <c r="K155" s="37">
        <f>Source!V50</f>
        <v>0</v>
      </c>
    </row>
    <row r="156" spans="1:28" ht="42.75" x14ac:dyDescent="0.2">
      <c r="A156" s="33" t="str">
        <f>Source!E51</f>
        <v>24</v>
      </c>
      <c r="B156" s="33" t="str">
        <f>Source!F51</f>
        <v>53-20-1</v>
      </c>
      <c r="C156" s="34" t="str">
        <f>Source!G51</f>
        <v>Кладка отдельных участков из кирпича наружных простых стен (заделка проемов)</v>
      </c>
      <c r="D156" s="11">
        <f>Source!I51</f>
        <v>1.4999999999999999E-2</v>
      </c>
      <c r="E156" s="44">
        <f>Source!AB51</f>
        <v>8098.2</v>
      </c>
      <c r="F156" s="44">
        <f>Source!AD51</f>
        <v>3369.6</v>
      </c>
      <c r="G156" s="37">
        <f>Source!O51</f>
        <v>121.47</v>
      </c>
      <c r="H156" s="37">
        <f>Source!S51</f>
        <v>70.77</v>
      </c>
      <c r="I156" s="45">
        <f>Source!Q51</f>
        <v>50.54</v>
      </c>
      <c r="J156" s="45">
        <f>Source!AH51</f>
        <v>563</v>
      </c>
      <c r="K156" s="45">
        <f>Source!U51</f>
        <v>8.4450000000000003</v>
      </c>
      <c r="T156">
        <f>Source!O51+Source!X51+Source!Y51</f>
        <v>244.2</v>
      </c>
      <c r="U156">
        <f>Source!P51</f>
        <v>0.16</v>
      </c>
      <c r="V156">
        <f>Source!S51</f>
        <v>70.77</v>
      </c>
      <c r="W156">
        <f>Source!Q51</f>
        <v>50.54</v>
      </c>
      <c r="X156">
        <f>Source!R51</f>
        <v>7.9</v>
      </c>
      <c r="Y156">
        <f>Source!U51</f>
        <v>8.4450000000000003</v>
      </c>
      <c r="Z156">
        <f>Source!V51</f>
        <v>0.58499999999999996</v>
      </c>
      <c r="AA156">
        <f>Source!X51</f>
        <v>67.66</v>
      </c>
      <c r="AB156">
        <f>Source!Y51</f>
        <v>55.07</v>
      </c>
    </row>
    <row r="157" spans="1:28" ht="14.25" x14ac:dyDescent="0.2">
      <c r="C157" s="35" t="str">
        <f>Source!H51</f>
        <v>100 м3</v>
      </c>
      <c r="D157" s="11"/>
      <c r="E157" s="39">
        <f>Source!AF51</f>
        <v>4717.8999999999996</v>
      </c>
      <c r="F157" s="39">
        <f>Source!AE51</f>
        <v>526.5</v>
      </c>
      <c r="G157" s="37"/>
      <c r="H157" s="37"/>
      <c r="I157" s="37">
        <f>Source!R51</f>
        <v>7.9</v>
      </c>
      <c r="J157" s="37">
        <f>Source!AI51</f>
        <v>39</v>
      </c>
      <c r="K157" s="37">
        <f>Source!V51</f>
        <v>0.58499999999999996</v>
      </c>
    </row>
    <row r="158" spans="1:28" x14ac:dyDescent="0.2">
      <c r="C158" s="40" t="str">
        <f>"Объем: "&amp;Source!I51&amp;"=1,5/"&amp;"100"</f>
        <v>Объем: 0,015=1,5/100</v>
      </c>
    </row>
    <row r="159" spans="1:28" x14ac:dyDescent="0.2">
      <c r="C159" s="9" t="s">
        <v>829</v>
      </c>
      <c r="D159" s="41">
        <f>Source!BZ51</f>
        <v>86</v>
      </c>
      <c r="E159" s="42">
        <f>(Source!AF51+Source!AE51)*Source!FX51/100</f>
        <v>4510.1839999999993</v>
      </c>
      <c r="F159" s="41"/>
      <c r="G159" s="43">
        <f>Source!X51</f>
        <v>67.66</v>
      </c>
      <c r="H159" s="41" t="str">
        <f>CONCATENATE(Source!AT51)</f>
        <v>86</v>
      </c>
      <c r="I159" s="41"/>
      <c r="J159" s="41"/>
      <c r="K159" s="41"/>
    </row>
    <row r="160" spans="1:28" x14ac:dyDescent="0.2">
      <c r="C160" s="9" t="s">
        <v>830</v>
      </c>
      <c r="D160" s="41">
        <f>Source!CA51</f>
        <v>70</v>
      </c>
      <c r="E160" s="42">
        <f>(Source!AF51+Source!AE51)*Source!FY51/100</f>
        <v>3671.08</v>
      </c>
      <c r="F160" s="41"/>
      <c r="G160" s="43">
        <f>Source!Y51</f>
        <v>55.07</v>
      </c>
      <c r="H160" s="41" t="str">
        <f>CONCATENATE(Source!AU51)</f>
        <v>70</v>
      </c>
      <c r="I160" s="41"/>
      <c r="J160" s="41"/>
      <c r="K160" s="41"/>
    </row>
    <row r="161" spans="1:28" x14ac:dyDescent="0.2">
      <c r="C161" s="9" t="s">
        <v>831</v>
      </c>
      <c r="D161" s="41"/>
      <c r="E161" s="42">
        <f>((Source!AF51+Source!AE51)*Source!FX51/100)+((Source!AF51+Source!AE51)*Source!FY51/100)+Source!AB51</f>
        <v>16279.464</v>
      </c>
      <c r="F161" s="41"/>
      <c r="G161" s="43">
        <f>Source!O51+Source!X51+Source!Y51</f>
        <v>244.2</v>
      </c>
      <c r="H161" s="41"/>
      <c r="I161" s="41"/>
      <c r="J161" s="41"/>
      <c r="K161" s="41"/>
    </row>
    <row r="162" spans="1:28" ht="28.5" x14ac:dyDescent="0.2">
      <c r="A162" s="33" t="str">
        <f>Source!E52</f>
        <v>24,1</v>
      </c>
      <c r="B162" s="33" t="str">
        <f>Source!F52</f>
        <v>04.3.01.12-0003</v>
      </c>
      <c r="C162" s="34" t="str">
        <f>Source!G52</f>
        <v>Раствор готовый кладочный цементно-известковый марки 50</v>
      </c>
      <c r="D162" s="11">
        <f>Source!I52</f>
        <v>0.36</v>
      </c>
      <c r="E162" s="44">
        <f>Source!AB52</f>
        <v>519.79999999999995</v>
      </c>
      <c r="F162" s="44">
        <f>Source!AD52</f>
        <v>0</v>
      </c>
      <c r="G162" s="37">
        <f>Source!O52</f>
        <v>187.13</v>
      </c>
      <c r="H162" s="37">
        <f>Source!S52</f>
        <v>0</v>
      </c>
      <c r="I162" s="45">
        <f>Source!Q52</f>
        <v>0</v>
      </c>
      <c r="J162" s="45">
        <f>Source!AH52</f>
        <v>0</v>
      </c>
      <c r="K162" s="45">
        <f>Source!U52</f>
        <v>0</v>
      </c>
      <c r="T162">
        <f>Source!O52+Source!X52+Source!Y52</f>
        <v>187.13</v>
      </c>
      <c r="U162">
        <f>Source!P52</f>
        <v>187.13</v>
      </c>
      <c r="V162">
        <f>Source!S52</f>
        <v>0</v>
      </c>
      <c r="W162">
        <f>Source!Q52</f>
        <v>0</v>
      </c>
      <c r="X162">
        <f>Source!R52</f>
        <v>0</v>
      </c>
      <c r="Y162">
        <f>Source!U52</f>
        <v>0</v>
      </c>
      <c r="Z162">
        <f>Source!V52</f>
        <v>0</v>
      </c>
      <c r="AA162">
        <f>Source!X52</f>
        <v>0</v>
      </c>
      <c r="AB162">
        <f>Source!Y52</f>
        <v>0</v>
      </c>
    </row>
    <row r="163" spans="1:28" ht="14.25" x14ac:dyDescent="0.2">
      <c r="C163" s="35" t="str">
        <f>Source!H52</f>
        <v>м3</v>
      </c>
      <c r="D163" s="11"/>
      <c r="E163" s="39">
        <f>Source!AF52</f>
        <v>0</v>
      </c>
      <c r="F163" s="39">
        <f>Source!AE52</f>
        <v>0</v>
      </c>
      <c r="G163" s="37"/>
      <c r="H163" s="37"/>
      <c r="I163" s="37">
        <f>Source!R52</f>
        <v>0</v>
      </c>
      <c r="J163" s="37">
        <f>Source!AI52</f>
        <v>0</v>
      </c>
      <c r="K163" s="37">
        <f>Source!V52</f>
        <v>0</v>
      </c>
    </row>
    <row r="164" spans="1:28" ht="28.5" x14ac:dyDescent="0.2">
      <c r="A164" s="33" t="str">
        <f>Source!E53</f>
        <v>24,2</v>
      </c>
      <c r="B164" s="33" t="str">
        <f>Source!F53</f>
        <v>06.1.01.05-0035</v>
      </c>
      <c r="C164" s="34" t="str">
        <f>Source!G53</f>
        <v>Кирпич керамический одинарный, размером 250х120х65 мм, марка 100</v>
      </c>
      <c r="D164" s="11">
        <f>Source!I53</f>
        <v>0.58799999999999997</v>
      </c>
      <c r="E164" s="44">
        <f>Source!AB53</f>
        <v>1752.6</v>
      </c>
      <c r="F164" s="44">
        <f>Source!AD53</f>
        <v>0</v>
      </c>
      <c r="G164" s="37">
        <f>Source!O53</f>
        <v>1030.53</v>
      </c>
      <c r="H164" s="37">
        <f>Source!S53</f>
        <v>0</v>
      </c>
      <c r="I164" s="45">
        <f>Source!Q53</f>
        <v>0</v>
      </c>
      <c r="J164" s="45">
        <f>Source!AH53</f>
        <v>0</v>
      </c>
      <c r="K164" s="45">
        <f>Source!U53</f>
        <v>0</v>
      </c>
      <c r="T164">
        <f>Source!O53+Source!X53+Source!Y53</f>
        <v>1030.53</v>
      </c>
      <c r="U164">
        <f>Source!P53</f>
        <v>1030.53</v>
      </c>
      <c r="V164">
        <f>Source!S53</f>
        <v>0</v>
      </c>
      <c r="W164">
        <f>Source!Q53</f>
        <v>0</v>
      </c>
      <c r="X164">
        <f>Source!R53</f>
        <v>0</v>
      </c>
      <c r="Y164">
        <f>Source!U53</f>
        <v>0</v>
      </c>
      <c r="Z164">
        <f>Source!V53</f>
        <v>0</v>
      </c>
      <c r="AA164">
        <f>Source!X53</f>
        <v>0</v>
      </c>
      <c r="AB164">
        <f>Source!Y53</f>
        <v>0</v>
      </c>
    </row>
    <row r="165" spans="1:28" ht="14.25" x14ac:dyDescent="0.2">
      <c r="C165" s="35" t="str">
        <f>Source!H53</f>
        <v>1000 шт.</v>
      </c>
      <c r="D165" s="11"/>
      <c r="E165" s="39">
        <f>Source!AF53</f>
        <v>0</v>
      </c>
      <c r="F165" s="39">
        <f>Source!AE53</f>
        <v>0</v>
      </c>
      <c r="G165" s="37"/>
      <c r="H165" s="37"/>
      <c r="I165" s="37">
        <f>Source!R53</f>
        <v>0</v>
      </c>
      <c r="J165" s="37">
        <f>Source!AI53</f>
        <v>0</v>
      </c>
      <c r="K165" s="37">
        <f>Source!V53</f>
        <v>0</v>
      </c>
    </row>
    <row r="166" spans="1:28" ht="57" x14ac:dyDescent="0.2">
      <c r="A166" s="33" t="str">
        <f>Source!E54</f>
        <v>25</v>
      </c>
      <c r="B166" s="33" t="str">
        <f>Source!F54</f>
        <v>08-07-001-02</v>
      </c>
      <c r="C166" s="34" t="str">
        <f>Source!G54</f>
        <v>Установка и разборка наружных инвентарных лесов высотой до 16 м трубчатых для прочих отделочных работ</v>
      </c>
      <c r="D166" s="11">
        <f>Source!I54</f>
        <v>0.8</v>
      </c>
      <c r="E166" s="44">
        <f>Source!AB54</f>
        <v>500.2</v>
      </c>
      <c r="F166" s="44">
        <f>Source!AD54</f>
        <v>4.5999999999999996</v>
      </c>
      <c r="G166" s="37">
        <f>Source!O54</f>
        <v>400.16</v>
      </c>
      <c r="H166" s="37">
        <f>Source!S54</f>
        <v>300.64</v>
      </c>
      <c r="I166" s="45">
        <f>Source!Q54</f>
        <v>3.68</v>
      </c>
      <c r="J166" s="45">
        <f>Source!AH54</f>
        <v>43.5</v>
      </c>
      <c r="K166" s="45">
        <f>Source!U54</f>
        <v>34.800000000000004</v>
      </c>
      <c r="T166">
        <f>Source!O54+Source!X54+Source!Y54</f>
        <v>936.44</v>
      </c>
      <c r="U166">
        <f>Source!P54</f>
        <v>95.84</v>
      </c>
      <c r="V166">
        <f>Source!S54</f>
        <v>300.64</v>
      </c>
      <c r="W166">
        <f>Source!Q54</f>
        <v>3.68</v>
      </c>
      <c r="X166">
        <f>Source!R54</f>
        <v>0.64</v>
      </c>
      <c r="Y166">
        <f>Source!U54</f>
        <v>34.800000000000004</v>
      </c>
      <c r="Z166">
        <f>Source!V54</f>
        <v>5.6000000000000008E-2</v>
      </c>
      <c r="AA166">
        <f>Source!X54</f>
        <v>331.41</v>
      </c>
      <c r="AB166">
        <f>Source!Y54</f>
        <v>204.87</v>
      </c>
    </row>
    <row r="167" spans="1:28" ht="14.25" x14ac:dyDescent="0.2">
      <c r="C167" s="35" t="str">
        <f>Source!H54</f>
        <v>100 м2</v>
      </c>
      <c r="D167" s="11"/>
      <c r="E167" s="39">
        <f>Source!AF54</f>
        <v>375.8</v>
      </c>
      <c r="F167" s="39">
        <f>Source!AE54</f>
        <v>0.8</v>
      </c>
      <c r="G167" s="37"/>
      <c r="H167" s="37"/>
      <c r="I167" s="37">
        <f>Source!R54</f>
        <v>0.64</v>
      </c>
      <c r="J167" s="37">
        <f>Source!AI54</f>
        <v>7.0000000000000007E-2</v>
      </c>
      <c r="K167" s="37">
        <f>Source!V54</f>
        <v>5.6000000000000008E-2</v>
      </c>
    </row>
    <row r="168" spans="1:28" x14ac:dyDescent="0.2">
      <c r="C168" s="40" t="str">
        <f>"Объем: "&amp;Source!I54&amp;"=80/"&amp;"100"</f>
        <v>Объем: 0,8=80/100</v>
      </c>
    </row>
    <row r="169" spans="1:28" x14ac:dyDescent="0.2">
      <c r="C169" s="9" t="s">
        <v>829</v>
      </c>
      <c r="D169" s="41">
        <f>Source!BZ54</f>
        <v>122</v>
      </c>
      <c r="E169" s="42">
        <f>(Source!AF54+Source!AE54)*Source!FX54/100</f>
        <v>413.5068</v>
      </c>
      <c r="F169" s="41" t="str">
        <f>CONCATENATE(Source!DL54,Source!FT54, "=", Source!FX54, "%")</f>
        <v>*0,9=109,8%</v>
      </c>
      <c r="G169" s="43">
        <f>Source!X54</f>
        <v>331.41</v>
      </c>
      <c r="H169" s="41" t="str">
        <f>CONCATENATE(Source!AT54)</f>
        <v>110</v>
      </c>
      <c r="I169" s="41"/>
      <c r="J169" s="41"/>
      <c r="K169" s="41"/>
    </row>
    <row r="170" spans="1:28" x14ac:dyDescent="0.2">
      <c r="C170" s="9" t="s">
        <v>830</v>
      </c>
      <c r="D170" s="41">
        <f>Source!CA54</f>
        <v>80</v>
      </c>
      <c r="E170" s="42">
        <f>(Source!AF54+Source!AE54)*Source!FY54/100</f>
        <v>256.08800000000002</v>
      </c>
      <c r="F170" s="41" t="str">
        <f>CONCATENATE(Source!DM54,Source!FU54, "=", Source!FY54, "%")</f>
        <v>*0,85=68%</v>
      </c>
      <c r="G170" s="43">
        <f>Source!Y54</f>
        <v>204.87</v>
      </c>
      <c r="H170" s="41" t="str">
        <f>CONCATENATE(Source!AU54)</f>
        <v>68</v>
      </c>
      <c r="I170" s="41"/>
      <c r="J170" s="41"/>
      <c r="K170" s="41"/>
    </row>
    <row r="171" spans="1:28" x14ac:dyDescent="0.2">
      <c r="C171" s="9" t="s">
        <v>831</v>
      </c>
      <c r="D171" s="41"/>
      <c r="E171" s="42">
        <f>((Source!AF54+Source!AE54)*Source!FX54/100)+((Source!AF54+Source!AE54)*Source!FY54/100)+Source!AB54</f>
        <v>1169.7948000000001</v>
      </c>
      <c r="F171" s="41"/>
      <c r="G171" s="43">
        <f>Source!O54+Source!X54+Source!Y54</f>
        <v>936.44</v>
      </c>
      <c r="H171" s="41"/>
      <c r="I171" s="41"/>
      <c r="J171" s="41"/>
      <c r="K171" s="41"/>
    </row>
    <row r="172" spans="1:28" ht="28.5" x14ac:dyDescent="0.2">
      <c r="A172" s="33" t="str">
        <f>Source!E55</f>
        <v>25,1</v>
      </c>
      <c r="B172" s="33" t="str">
        <f>Source!F55</f>
        <v>01.7.16.02-0001</v>
      </c>
      <c r="C172" s="34" t="str">
        <f>Source!G55</f>
        <v>Детали деревянные лесов из пиломатериалов хвойных пород</v>
      </c>
      <c r="D172" s="11">
        <f>Source!I55</f>
        <v>7.1999999999999998E-3</v>
      </c>
      <c r="E172" s="44">
        <f>Source!AB55</f>
        <v>1100</v>
      </c>
      <c r="F172" s="44">
        <f>Source!AD55</f>
        <v>0</v>
      </c>
      <c r="G172" s="37">
        <f>Source!O55</f>
        <v>7.92</v>
      </c>
      <c r="H172" s="37">
        <f>Source!S55</f>
        <v>0</v>
      </c>
      <c r="I172" s="45">
        <f>Source!Q55</f>
        <v>0</v>
      </c>
      <c r="J172" s="45">
        <f>Source!AH55</f>
        <v>0</v>
      </c>
      <c r="K172" s="45">
        <f>Source!U55</f>
        <v>0</v>
      </c>
      <c r="T172">
        <f>Source!O55+Source!X55+Source!Y55</f>
        <v>7.92</v>
      </c>
      <c r="U172">
        <f>Source!P55</f>
        <v>7.92</v>
      </c>
      <c r="V172">
        <f>Source!S55</f>
        <v>0</v>
      </c>
      <c r="W172">
        <f>Source!Q55</f>
        <v>0</v>
      </c>
      <c r="X172">
        <f>Source!R55</f>
        <v>0</v>
      </c>
      <c r="Y172">
        <f>Source!U55</f>
        <v>0</v>
      </c>
      <c r="Z172">
        <f>Source!V55</f>
        <v>0</v>
      </c>
      <c r="AA172">
        <f>Source!X55</f>
        <v>0</v>
      </c>
      <c r="AB172">
        <f>Source!Y55</f>
        <v>0</v>
      </c>
    </row>
    <row r="173" spans="1:28" ht="14.25" x14ac:dyDescent="0.2">
      <c r="C173" s="35" t="str">
        <f>Source!H55</f>
        <v>м3</v>
      </c>
      <c r="D173" s="11"/>
      <c r="E173" s="39">
        <f>Source!AF55</f>
        <v>0</v>
      </c>
      <c r="F173" s="39">
        <f>Source!AE55</f>
        <v>0</v>
      </c>
      <c r="G173" s="37"/>
      <c r="H173" s="37"/>
      <c r="I173" s="37">
        <f>Source!R55</f>
        <v>0</v>
      </c>
      <c r="J173" s="37">
        <f>Source!AI55</f>
        <v>0</v>
      </c>
      <c r="K173" s="37">
        <f>Source!V55</f>
        <v>0</v>
      </c>
    </row>
    <row r="174" spans="1:28" ht="42.75" x14ac:dyDescent="0.2">
      <c r="A174" s="33" t="str">
        <f>Source!E56</f>
        <v>25,2</v>
      </c>
      <c r="B174" s="33" t="str">
        <f>Source!F56</f>
        <v>01.7.16.02-0002</v>
      </c>
      <c r="C174" s="34" t="str">
        <f>Source!G56</f>
        <v>Детали лесов стальные, укомплектованные пробками, крючками и хомутами, окрашенные</v>
      </c>
      <c r="D174" s="11">
        <f>Source!I56</f>
        <v>2.7999999999999997E-2</v>
      </c>
      <c r="E174" s="44">
        <f>Source!AB56</f>
        <v>7369.5</v>
      </c>
      <c r="F174" s="44">
        <f>Source!AD56</f>
        <v>0</v>
      </c>
      <c r="G174" s="37">
        <f>Source!O56</f>
        <v>206.35</v>
      </c>
      <c r="H174" s="37">
        <f>Source!S56</f>
        <v>0</v>
      </c>
      <c r="I174" s="45">
        <f>Source!Q56</f>
        <v>0</v>
      </c>
      <c r="J174" s="45">
        <f>Source!AH56</f>
        <v>0</v>
      </c>
      <c r="K174" s="45">
        <f>Source!U56</f>
        <v>0</v>
      </c>
      <c r="T174">
        <f>Source!O56+Source!X56+Source!Y56</f>
        <v>206.35</v>
      </c>
      <c r="U174">
        <f>Source!P56</f>
        <v>206.35</v>
      </c>
      <c r="V174">
        <f>Source!S56</f>
        <v>0</v>
      </c>
      <c r="W174">
        <f>Source!Q56</f>
        <v>0</v>
      </c>
      <c r="X174">
        <f>Source!R56</f>
        <v>0</v>
      </c>
      <c r="Y174">
        <f>Source!U56</f>
        <v>0</v>
      </c>
      <c r="Z174">
        <f>Source!V56</f>
        <v>0</v>
      </c>
      <c r="AA174">
        <f>Source!X56</f>
        <v>0</v>
      </c>
      <c r="AB174">
        <f>Source!Y56</f>
        <v>0</v>
      </c>
    </row>
    <row r="175" spans="1:28" ht="14.25" x14ac:dyDescent="0.2">
      <c r="C175" s="35" t="str">
        <f>Source!H56</f>
        <v>т</v>
      </c>
      <c r="D175" s="11"/>
      <c r="E175" s="39">
        <f>Source!AF56</f>
        <v>0</v>
      </c>
      <c r="F175" s="39">
        <f>Source!AE56</f>
        <v>0</v>
      </c>
      <c r="G175" s="37"/>
      <c r="H175" s="37"/>
      <c r="I175" s="37">
        <f>Source!R56</f>
        <v>0</v>
      </c>
      <c r="J175" s="37">
        <f>Source!AI56</f>
        <v>0</v>
      </c>
      <c r="K175" s="37">
        <f>Source!V56</f>
        <v>0</v>
      </c>
    </row>
    <row r="176" spans="1:28" ht="57" x14ac:dyDescent="0.2">
      <c r="A176" s="33" t="str">
        <f>Source!E57</f>
        <v>26</v>
      </c>
      <c r="B176" s="33" t="str">
        <f>Source!F57</f>
        <v>15-02-001-03</v>
      </c>
      <c r="C176" s="34" t="str">
        <f>Source!G57</f>
        <v>Улучшенная штукатурка фасадов цементно-известковым раствором по камню колонн прямоугольных (колонны-3 м2, труба котельной -37 м2)</v>
      </c>
      <c r="D176" s="11">
        <f>Source!I57</f>
        <v>0.71</v>
      </c>
      <c r="E176" s="44">
        <f>Source!AB57</f>
        <v>2293.6</v>
      </c>
      <c r="F176" s="44">
        <f>Source!AD57</f>
        <v>13</v>
      </c>
      <c r="G176" s="37">
        <f>Source!O57</f>
        <v>1628.46</v>
      </c>
      <c r="H176" s="37">
        <f>Source!S57</f>
        <v>919.95</v>
      </c>
      <c r="I176" s="45">
        <f>Source!Q57</f>
        <v>9.23</v>
      </c>
      <c r="J176" s="45">
        <f>Source!AH57</f>
        <v>128.79999999999998</v>
      </c>
      <c r="K176" s="45">
        <f>Source!U57</f>
        <v>91.447999999999979</v>
      </c>
      <c r="T176">
        <f>Source!O57+Source!X57+Source!Y57</f>
        <v>2934.79</v>
      </c>
      <c r="U176">
        <f>Source!P57</f>
        <v>699.28</v>
      </c>
      <c r="V176">
        <f>Source!S57</f>
        <v>919.95</v>
      </c>
      <c r="W176">
        <f>Source!Q57</f>
        <v>9.23</v>
      </c>
      <c r="X176">
        <f>Source!R57</f>
        <v>0</v>
      </c>
      <c r="Y176">
        <f>Source!U57</f>
        <v>91.447999999999979</v>
      </c>
      <c r="Z176">
        <f>Source!V57</f>
        <v>0</v>
      </c>
      <c r="AA176">
        <f>Source!X57</f>
        <v>873.95</v>
      </c>
      <c r="AB176">
        <f>Source!Y57</f>
        <v>432.38</v>
      </c>
    </row>
    <row r="177" spans="1:28" ht="14.25" x14ac:dyDescent="0.2">
      <c r="C177" s="35" t="str">
        <f>Source!H57</f>
        <v>100 м2</v>
      </c>
      <c r="D177" s="11"/>
      <c r="E177" s="39">
        <f>Source!AF57</f>
        <v>1295.7</v>
      </c>
      <c r="F177" s="39">
        <f>Source!AE57</f>
        <v>0</v>
      </c>
      <c r="G177" s="37"/>
      <c r="H177" s="37"/>
      <c r="I177" s="37">
        <f>Source!R57</f>
        <v>0</v>
      </c>
      <c r="J177" s="37">
        <f>Source!AI57</f>
        <v>0</v>
      </c>
      <c r="K177" s="37">
        <f>Source!V57</f>
        <v>0</v>
      </c>
    </row>
    <row r="178" spans="1:28" x14ac:dyDescent="0.2">
      <c r="C178" s="40" t="str">
        <f>"Объем: "&amp;Source!I57&amp;"=71/"&amp;"100"</f>
        <v>Объем: 0,71=71/100</v>
      </c>
    </row>
    <row r="179" spans="1:28" x14ac:dyDescent="0.2">
      <c r="C179" s="40" t="s">
        <v>832</v>
      </c>
      <c r="D179" s="46" t="s">
        <v>61</v>
      </c>
      <c r="E179" s="46"/>
      <c r="F179" s="46"/>
      <c r="G179" s="46"/>
      <c r="H179" s="46"/>
      <c r="I179" s="46"/>
      <c r="J179" s="46"/>
      <c r="K179" s="46"/>
    </row>
    <row r="180" spans="1:28" x14ac:dyDescent="0.2">
      <c r="C180" s="40" t="s">
        <v>833</v>
      </c>
      <c r="D180" s="46" t="s">
        <v>61</v>
      </c>
      <c r="E180" s="46"/>
      <c r="F180" s="46"/>
      <c r="G180" s="46"/>
      <c r="H180" s="46"/>
      <c r="I180" s="46"/>
      <c r="J180" s="46"/>
      <c r="K180" s="46"/>
    </row>
    <row r="181" spans="1:28" x14ac:dyDescent="0.2">
      <c r="C181" s="40" t="s">
        <v>834</v>
      </c>
      <c r="D181" s="46" t="s">
        <v>62</v>
      </c>
      <c r="E181" s="46"/>
      <c r="F181" s="46"/>
      <c r="G181" s="46"/>
      <c r="H181" s="46"/>
      <c r="I181" s="46"/>
      <c r="J181" s="46"/>
      <c r="K181" s="46"/>
    </row>
    <row r="182" spans="1:28" x14ac:dyDescent="0.2">
      <c r="C182" s="40" t="s">
        <v>835</v>
      </c>
      <c r="D182" s="46" t="s">
        <v>62</v>
      </c>
      <c r="E182" s="46"/>
      <c r="F182" s="46"/>
      <c r="G182" s="46"/>
      <c r="H182" s="46"/>
      <c r="I182" s="46"/>
      <c r="J182" s="46"/>
      <c r="K182" s="46"/>
    </row>
    <row r="183" spans="1:28" x14ac:dyDescent="0.2">
      <c r="C183" s="40" t="s">
        <v>836</v>
      </c>
      <c r="D183" s="46" t="s">
        <v>61</v>
      </c>
      <c r="E183" s="46"/>
      <c r="F183" s="46"/>
      <c r="G183" s="46"/>
      <c r="H183" s="46"/>
      <c r="I183" s="46"/>
      <c r="J183" s="46"/>
      <c r="K183" s="46"/>
    </row>
    <row r="184" spans="1:28" x14ac:dyDescent="0.2">
      <c r="C184" s="9" t="s">
        <v>829</v>
      </c>
      <c r="D184" s="41">
        <f>Source!BZ57</f>
        <v>105</v>
      </c>
      <c r="E184" s="42">
        <f>(Source!AF57+Source!AE57)*Source!FX57/100</f>
        <v>1224.4365</v>
      </c>
      <c r="F184" s="41" t="str">
        <f>CONCATENATE(Source!DL57,Source!FT57, "=", Source!FX57, "%")</f>
        <v>*0,9=94,5%</v>
      </c>
      <c r="G184" s="43">
        <f>Source!X57</f>
        <v>873.95</v>
      </c>
      <c r="H184" s="41" t="str">
        <f>CONCATENATE(Source!AT57)</f>
        <v>95</v>
      </c>
      <c r="I184" s="41"/>
      <c r="J184" s="41"/>
      <c r="K184" s="41"/>
    </row>
    <row r="185" spans="1:28" x14ac:dyDescent="0.2">
      <c r="C185" s="9" t="s">
        <v>830</v>
      </c>
      <c r="D185" s="41">
        <f>Source!CA57</f>
        <v>55</v>
      </c>
      <c r="E185" s="42">
        <f>(Source!AF57+Source!AE57)*Source!FY57/100</f>
        <v>605.73974999999996</v>
      </c>
      <c r="F185" s="41" t="str">
        <f>CONCATENATE(Source!DM57,Source!FU57, "=", Source!FY57, "%")</f>
        <v>*0,85=46,75%</v>
      </c>
      <c r="G185" s="43">
        <f>Source!Y57</f>
        <v>432.38</v>
      </c>
      <c r="H185" s="41" t="str">
        <f>CONCATENATE(Source!AU57)</f>
        <v>47</v>
      </c>
      <c r="I185" s="41"/>
      <c r="J185" s="41"/>
      <c r="K185" s="41"/>
    </row>
    <row r="186" spans="1:28" x14ac:dyDescent="0.2">
      <c r="C186" s="9" t="s">
        <v>831</v>
      </c>
      <c r="D186" s="41"/>
      <c r="E186" s="42">
        <f>((Source!AF57+Source!AE57)*Source!FX57/100)+((Source!AF57+Source!AE57)*Source!FY57/100)+Source!AB57</f>
        <v>4123.7762499999999</v>
      </c>
      <c r="F186" s="41"/>
      <c r="G186" s="43">
        <f>Source!O57+Source!X57+Source!Y57</f>
        <v>2934.79</v>
      </c>
      <c r="H186" s="41"/>
      <c r="I186" s="41"/>
      <c r="J186" s="41"/>
      <c r="K186" s="41"/>
    </row>
    <row r="187" spans="1:28" ht="42.75" x14ac:dyDescent="0.2">
      <c r="A187" s="33" t="str">
        <f>Source!E58</f>
        <v>27</v>
      </c>
      <c r="B187" s="33" t="str">
        <f>Source!F58</f>
        <v>15-02-031-01</v>
      </c>
      <c r="C187" s="34" t="str">
        <f>Source!G58</f>
        <v>Штукатурка поверхностей оконных и дверных откосов по бетону и камню плоских</v>
      </c>
      <c r="D187" s="11">
        <f>Source!I58</f>
        <v>0.24</v>
      </c>
      <c r="E187" s="44">
        <f>Source!AB58</f>
        <v>4507.1000000000004</v>
      </c>
      <c r="F187" s="44">
        <f>Source!AD58</f>
        <v>80.5</v>
      </c>
      <c r="G187" s="37">
        <f>Source!O58</f>
        <v>1081.7</v>
      </c>
      <c r="H187" s="37">
        <f>Source!S58</f>
        <v>523.22</v>
      </c>
      <c r="I187" s="45">
        <f>Source!Q58</f>
        <v>19.32</v>
      </c>
      <c r="J187" s="45">
        <f>Source!AH58</f>
        <v>234.66899999999998</v>
      </c>
      <c r="K187" s="45">
        <f>Source!U58</f>
        <v>56.320559999999993</v>
      </c>
      <c r="T187">
        <f>Source!O58+Source!X58+Source!Y58</f>
        <v>1836.53</v>
      </c>
      <c r="U187">
        <f>Source!P58</f>
        <v>539.16</v>
      </c>
      <c r="V187">
        <f>Source!S58</f>
        <v>523.22</v>
      </c>
      <c r="W187">
        <f>Source!Q58</f>
        <v>19.32</v>
      </c>
      <c r="X187">
        <f>Source!R58</f>
        <v>8.35</v>
      </c>
      <c r="Y187">
        <f>Source!U58</f>
        <v>56.320559999999993</v>
      </c>
      <c r="Z187">
        <f>Source!V58</f>
        <v>0.61799999999999999</v>
      </c>
      <c r="AA187">
        <f>Source!X58</f>
        <v>504.99</v>
      </c>
      <c r="AB187">
        <f>Source!Y58</f>
        <v>249.84</v>
      </c>
    </row>
    <row r="188" spans="1:28" ht="14.25" x14ac:dyDescent="0.2">
      <c r="C188" s="35" t="str">
        <f>Source!H58</f>
        <v>100 м2</v>
      </c>
      <c r="D188" s="11"/>
      <c r="E188" s="39">
        <f>Source!AF58</f>
        <v>2180.1</v>
      </c>
      <c r="F188" s="39">
        <f>Source!AE58</f>
        <v>34.799999999999997</v>
      </c>
      <c r="G188" s="37"/>
      <c r="H188" s="37"/>
      <c r="I188" s="37">
        <f>Source!R58</f>
        <v>8.35</v>
      </c>
      <c r="J188" s="37">
        <f>Source!AI58</f>
        <v>2.5750000000000002</v>
      </c>
      <c r="K188" s="37">
        <f>Source!V58</f>
        <v>0.61799999999999999</v>
      </c>
    </row>
    <row r="189" spans="1:28" x14ac:dyDescent="0.2">
      <c r="C189" s="40" t="str">
        <f>"Объем: "&amp;Source!I58&amp;"=24/"&amp;"100"</f>
        <v>Объем: 0,24=24/100</v>
      </c>
    </row>
    <row r="190" spans="1:28" x14ac:dyDescent="0.2">
      <c r="C190" s="40" t="s">
        <v>832</v>
      </c>
      <c r="D190" s="46" t="s">
        <v>61</v>
      </c>
      <c r="E190" s="46"/>
      <c r="F190" s="46"/>
      <c r="G190" s="46"/>
      <c r="H190" s="46"/>
      <c r="I190" s="46"/>
      <c r="J190" s="46"/>
      <c r="K190" s="46"/>
    </row>
    <row r="191" spans="1:28" x14ac:dyDescent="0.2">
      <c r="C191" s="40" t="s">
        <v>833</v>
      </c>
      <c r="D191" s="46" t="s">
        <v>61</v>
      </c>
      <c r="E191" s="46"/>
      <c r="F191" s="46"/>
      <c r="G191" s="46"/>
      <c r="H191" s="46"/>
      <c r="I191" s="46"/>
      <c r="J191" s="46"/>
      <c r="K191" s="46"/>
    </row>
    <row r="192" spans="1:28" x14ac:dyDescent="0.2">
      <c r="C192" s="40" t="s">
        <v>834</v>
      </c>
      <c r="D192" s="46" t="s">
        <v>62</v>
      </c>
      <c r="E192" s="46"/>
      <c r="F192" s="46"/>
      <c r="G192" s="46"/>
      <c r="H192" s="46"/>
      <c r="I192" s="46"/>
      <c r="J192" s="46"/>
      <c r="K192" s="46"/>
    </row>
    <row r="193" spans="1:28" x14ac:dyDescent="0.2">
      <c r="C193" s="40" t="s">
        <v>835</v>
      </c>
      <c r="D193" s="46" t="s">
        <v>62</v>
      </c>
      <c r="E193" s="46"/>
      <c r="F193" s="46"/>
      <c r="G193" s="46"/>
      <c r="H193" s="46"/>
      <c r="I193" s="46"/>
      <c r="J193" s="46"/>
      <c r="K193" s="46"/>
    </row>
    <row r="194" spans="1:28" x14ac:dyDescent="0.2">
      <c r="C194" s="40" t="s">
        <v>836</v>
      </c>
      <c r="D194" s="46" t="s">
        <v>61</v>
      </c>
      <c r="E194" s="46"/>
      <c r="F194" s="46"/>
      <c r="G194" s="46"/>
      <c r="H194" s="46"/>
      <c r="I194" s="46"/>
      <c r="J194" s="46"/>
      <c r="K194" s="46"/>
    </row>
    <row r="195" spans="1:28" x14ac:dyDescent="0.2">
      <c r="C195" s="9" t="s">
        <v>829</v>
      </c>
      <c r="D195" s="41">
        <f>Source!BZ58</f>
        <v>105</v>
      </c>
      <c r="E195" s="42">
        <f>(Source!AF58+Source!AE58)*Source!FX58/100</f>
        <v>2093.0805</v>
      </c>
      <c r="F195" s="41" t="str">
        <f>CONCATENATE(Source!DL58,Source!FT58, "=", Source!FX58, "%")</f>
        <v>*0,9=94,5%</v>
      </c>
      <c r="G195" s="43">
        <f>Source!X58</f>
        <v>504.99</v>
      </c>
      <c r="H195" s="41" t="str">
        <f>CONCATENATE(Source!AT58)</f>
        <v>95</v>
      </c>
      <c r="I195" s="41"/>
      <c r="J195" s="41"/>
      <c r="K195" s="41"/>
    </row>
    <row r="196" spans="1:28" x14ac:dyDescent="0.2">
      <c r="C196" s="9" t="s">
        <v>830</v>
      </c>
      <c r="D196" s="41">
        <f>Source!CA58</f>
        <v>55</v>
      </c>
      <c r="E196" s="42">
        <f>(Source!AF58+Source!AE58)*Source!FY58/100</f>
        <v>1035.4657500000001</v>
      </c>
      <c r="F196" s="41" t="str">
        <f>CONCATENATE(Source!DM58,Source!FU58, "=", Source!FY58, "%")</f>
        <v>*0,85=46,75%</v>
      </c>
      <c r="G196" s="43">
        <f>Source!Y58</f>
        <v>249.84</v>
      </c>
      <c r="H196" s="41" t="str">
        <f>CONCATENATE(Source!AU58)</f>
        <v>47</v>
      </c>
      <c r="I196" s="41"/>
      <c r="J196" s="41"/>
      <c r="K196" s="41"/>
    </row>
    <row r="197" spans="1:28" x14ac:dyDescent="0.2">
      <c r="C197" s="9" t="s">
        <v>831</v>
      </c>
      <c r="D197" s="41"/>
      <c r="E197" s="42">
        <f>((Source!AF58+Source!AE58)*Source!FX58/100)+((Source!AF58+Source!AE58)*Source!FY58/100)+Source!AB58</f>
        <v>7635.6462500000007</v>
      </c>
      <c r="F197" s="41"/>
      <c r="G197" s="43">
        <f>Source!O58+Source!X58+Source!Y58</f>
        <v>1836.53</v>
      </c>
      <c r="H197" s="41"/>
      <c r="I197" s="41"/>
      <c r="J197" s="41"/>
      <c r="K197" s="41"/>
    </row>
    <row r="198" spans="1:28" ht="28.5" x14ac:dyDescent="0.2">
      <c r="A198" s="33" t="str">
        <f>Source!E59</f>
        <v>28</v>
      </c>
      <c r="B198" s="33" t="str">
        <f>Source!F59</f>
        <v>15-04-006-03</v>
      </c>
      <c r="C198" s="34" t="str">
        <f>Source!G59</f>
        <v>Покрытие поверхностей грунтовкой глубокого проникновения за 1 раз стен</v>
      </c>
      <c r="D198" s="11">
        <f>Source!I59</f>
        <v>4.2</v>
      </c>
      <c r="E198" s="44">
        <f>Source!AB59</f>
        <v>73.900000000000006</v>
      </c>
      <c r="F198" s="44">
        <f>Source!AD59</f>
        <v>1.2</v>
      </c>
      <c r="G198" s="37">
        <f>Source!O59</f>
        <v>310.38</v>
      </c>
      <c r="H198" s="37">
        <f>Source!S59</f>
        <v>304.5</v>
      </c>
      <c r="I198" s="45">
        <f>Source!Q59</f>
        <v>5.04</v>
      </c>
      <c r="J198" s="45">
        <f>Source!AH59</f>
        <v>7.5324999999999989</v>
      </c>
      <c r="K198" s="45">
        <f>Source!U59</f>
        <v>31.636499999999998</v>
      </c>
      <c r="T198">
        <f>Source!O59+Source!X59+Source!Y59</f>
        <v>744.56000000000006</v>
      </c>
      <c r="U198">
        <f>Source!P59</f>
        <v>0.84</v>
      </c>
      <c r="V198">
        <f>Source!S59</f>
        <v>304.5</v>
      </c>
      <c r="W198">
        <f>Source!Q59</f>
        <v>5.04</v>
      </c>
      <c r="X198">
        <f>Source!R59</f>
        <v>1.26</v>
      </c>
      <c r="Y198">
        <f>Source!U59</f>
        <v>31.636499999999998</v>
      </c>
      <c r="Z198">
        <f>Source!V59</f>
        <v>0.10500000000000001</v>
      </c>
      <c r="AA198">
        <f>Source!X59</f>
        <v>290.47000000000003</v>
      </c>
      <c r="AB198">
        <f>Source!Y59</f>
        <v>143.71</v>
      </c>
    </row>
    <row r="199" spans="1:28" ht="14.25" x14ac:dyDescent="0.2">
      <c r="C199" s="35" t="str">
        <f>Source!H59</f>
        <v>100 м2</v>
      </c>
      <c r="D199" s="11"/>
      <c r="E199" s="39">
        <f>Source!AF59</f>
        <v>72.5</v>
      </c>
      <c r="F199" s="39">
        <f>Source!AE59</f>
        <v>0.3</v>
      </c>
      <c r="G199" s="37"/>
      <c r="H199" s="37"/>
      <c r="I199" s="37">
        <f>Source!R59</f>
        <v>1.26</v>
      </c>
      <c r="J199" s="37">
        <f>Source!AI59</f>
        <v>2.5000000000000001E-2</v>
      </c>
      <c r="K199" s="37">
        <f>Source!V59</f>
        <v>0.10500000000000001</v>
      </c>
    </row>
    <row r="200" spans="1:28" x14ac:dyDescent="0.2">
      <c r="C200" s="40" t="str">
        <f>"Объем: "&amp;Source!I59&amp;"=420/"&amp;"100"</f>
        <v>Объем: 4,2=420/100</v>
      </c>
    </row>
    <row r="201" spans="1:28" x14ac:dyDescent="0.2">
      <c r="C201" s="40" t="s">
        <v>832</v>
      </c>
      <c r="D201" s="46" t="s">
        <v>61</v>
      </c>
      <c r="E201" s="46"/>
      <c r="F201" s="46"/>
      <c r="G201" s="46"/>
      <c r="H201" s="46"/>
      <c r="I201" s="46"/>
      <c r="J201" s="46"/>
      <c r="K201" s="46"/>
    </row>
    <row r="202" spans="1:28" x14ac:dyDescent="0.2">
      <c r="C202" s="40" t="s">
        <v>833</v>
      </c>
      <c r="D202" s="46" t="s">
        <v>61</v>
      </c>
      <c r="E202" s="46"/>
      <c r="F202" s="46"/>
      <c r="G202" s="46"/>
      <c r="H202" s="46"/>
      <c r="I202" s="46"/>
      <c r="J202" s="46"/>
      <c r="K202" s="46"/>
    </row>
    <row r="203" spans="1:28" x14ac:dyDescent="0.2">
      <c r="C203" s="40" t="s">
        <v>834</v>
      </c>
      <c r="D203" s="46" t="s">
        <v>62</v>
      </c>
      <c r="E203" s="46"/>
      <c r="F203" s="46"/>
      <c r="G203" s="46"/>
      <c r="H203" s="46"/>
      <c r="I203" s="46"/>
      <c r="J203" s="46"/>
      <c r="K203" s="46"/>
    </row>
    <row r="204" spans="1:28" x14ac:dyDescent="0.2">
      <c r="C204" s="40" t="s">
        <v>835</v>
      </c>
      <c r="D204" s="46" t="s">
        <v>62</v>
      </c>
      <c r="E204" s="46"/>
      <c r="F204" s="46"/>
      <c r="G204" s="46"/>
      <c r="H204" s="46"/>
      <c r="I204" s="46"/>
      <c r="J204" s="46"/>
      <c r="K204" s="46"/>
    </row>
    <row r="205" spans="1:28" x14ac:dyDescent="0.2">
      <c r="C205" s="40" t="s">
        <v>836</v>
      </c>
      <c r="D205" s="46" t="s">
        <v>61</v>
      </c>
      <c r="E205" s="46"/>
      <c r="F205" s="46"/>
      <c r="G205" s="46"/>
      <c r="H205" s="46"/>
      <c r="I205" s="46"/>
      <c r="J205" s="46"/>
      <c r="K205" s="46"/>
    </row>
    <row r="206" spans="1:28" x14ac:dyDescent="0.2">
      <c r="C206" s="9" t="s">
        <v>829</v>
      </c>
      <c r="D206" s="41">
        <f>Source!BZ59</f>
        <v>105</v>
      </c>
      <c r="E206" s="42">
        <f>(Source!AF59+Source!AE59)*Source!FX59/100</f>
        <v>68.795999999999992</v>
      </c>
      <c r="F206" s="41" t="str">
        <f>CONCATENATE(Source!DL59,Source!FT59, "=", Source!FX59, "%")</f>
        <v>*0,9=94,5%</v>
      </c>
      <c r="G206" s="43">
        <f>Source!X59</f>
        <v>290.47000000000003</v>
      </c>
      <c r="H206" s="41" t="str">
        <f>CONCATENATE(Source!AT59)</f>
        <v>95</v>
      </c>
      <c r="I206" s="41"/>
      <c r="J206" s="41"/>
      <c r="K206" s="41"/>
    </row>
    <row r="207" spans="1:28" x14ac:dyDescent="0.2">
      <c r="C207" s="9" t="s">
        <v>830</v>
      </c>
      <c r="D207" s="41">
        <f>Source!CA59</f>
        <v>55</v>
      </c>
      <c r="E207" s="42">
        <f>(Source!AF59+Source!AE59)*Source!FY59/100</f>
        <v>34.033999999999999</v>
      </c>
      <c r="F207" s="41" t="str">
        <f>CONCATENATE(Source!DM59,Source!FU59, "=", Source!FY59, "%")</f>
        <v>*0,85=46,75%</v>
      </c>
      <c r="G207" s="43">
        <f>Source!Y59</f>
        <v>143.71</v>
      </c>
      <c r="H207" s="41" t="str">
        <f>CONCATENATE(Source!AU59)</f>
        <v>47</v>
      </c>
      <c r="I207" s="41"/>
      <c r="J207" s="41"/>
      <c r="K207" s="41"/>
    </row>
    <row r="208" spans="1:28" x14ac:dyDescent="0.2">
      <c r="C208" s="9" t="s">
        <v>831</v>
      </c>
      <c r="D208" s="41"/>
      <c r="E208" s="42">
        <f>((Source!AF59+Source!AE59)*Source!FX59/100)+((Source!AF59+Source!AE59)*Source!FY59/100)+Source!AB59</f>
        <v>176.73</v>
      </c>
      <c r="F208" s="41"/>
      <c r="G208" s="43">
        <f>Source!O59+Source!X59+Source!Y59</f>
        <v>744.56000000000006</v>
      </c>
      <c r="H208" s="41"/>
      <c r="I208" s="41"/>
      <c r="J208" s="41"/>
      <c r="K208" s="41"/>
    </row>
    <row r="209" spans="1:28" ht="28.5" x14ac:dyDescent="0.2">
      <c r="A209" s="33" t="str">
        <f>Source!E60</f>
        <v>28,1</v>
      </c>
      <c r="B209" s="33" t="str">
        <f>Source!F60</f>
        <v>14.3.01.01-0001</v>
      </c>
      <c r="C209" s="34" t="str">
        <f>Source!G60</f>
        <v>Грунтовка: «Бетоконтакт», КНАУФ</v>
      </c>
      <c r="D209" s="11">
        <f>Source!I60</f>
        <v>54.6</v>
      </c>
      <c r="E209" s="44">
        <f>Source!AB60</f>
        <v>15.1</v>
      </c>
      <c r="F209" s="44">
        <f>Source!AD60</f>
        <v>0</v>
      </c>
      <c r="G209" s="37">
        <f>Source!O60</f>
        <v>824.46</v>
      </c>
      <c r="H209" s="37">
        <f>Source!S60</f>
        <v>0</v>
      </c>
      <c r="I209" s="45">
        <f>Source!Q60</f>
        <v>0</v>
      </c>
      <c r="J209" s="45">
        <f>Source!AH60</f>
        <v>0</v>
      </c>
      <c r="K209" s="45">
        <f>Source!U60</f>
        <v>0</v>
      </c>
      <c r="T209">
        <f>Source!O60+Source!X60+Source!Y60</f>
        <v>824.46</v>
      </c>
      <c r="U209">
        <f>Source!P60</f>
        <v>824.46</v>
      </c>
      <c r="V209">
        <f>Source!S60</f>
        <v>0</v>
      </c>
      <c r="W209">
        <f>Source!Q60</f>
        <v>0</v>
      </c>
      <c r="X209">
        <f>Source!R60</f>
        <v>0</v>
      </c>
      <c r="Y209">
        <f>Source!U60</f>
        <v>0</v>
      </c>
      <c r="Z209">
        <f>Source!V60</f>
        <v>0</v>
      </c>
      <c r="AA209">
        <f>Source!X60</f>
        <v>0</v>
      </c>
      <c r="AB209">
        <f>Source!Y60</f>
        <v>0</v>
      </c>
    </row>
    <row r="210" spans="1:28" ht="14.25" x14ac:dyDescent="0.2">
      <c r="C210" s="35" t="str">
        <f>Source!H60</f>
        <v>кг</v>
      </c>
      <c r="D210" s="11"/>
      <c r="E210" s="39">
        <f>Source!AF60</f>
        <v>0</v>
      </c>
      <c r="F210" s="39">
        <f>Source!AE60</f>
        <v>0</v>
      </c>
      <c r="G210" s="37"/>
      <c r="H210" s="37"/>
      <c r="I210" s="37">
        <f>Source!R60</f>
        <v>0</v>
      </c>
      <c r="J210" s="37">
        <f>Source!AI60</f>
        <v>0</v>
      </c>
      <c r="K210" s="37">
        <f>Source!V60</f>
        <v>0</v>
      </c>
    </row>
    <row r="211" spans="1:28" ht="42.75" x14ac:dyDescent="0.2">
      <c r="A211" s="33" t="str">
        <f>Source!E61</f>
        <v>29</v>
      </c>
      <c r="B211" s="33" t="str">
        <f>Source!F61</f>
        <v>15-04-007-01</v>
      </c>
      <c r="C211" s="34" t="str">
        <f>Source!G61</f>
        <v>Окраска водно-дисперсионными акриловыми составами улучшенная по штукатурке стен (колонны)</v>
      </c>
      <c r="D211" s="11">
        <f>Source!I61</f>
        <v>4.2</v>
      </c>
      <c r="E211" s="44">
        <f>Source!AB61</f>
        <v>1093.5</v>
      </c>
      <c r="F211" s="44">
        <f>Source!AD61</f>
        <v>13.1</v>
      </c>
      <c r="G211" s="37">
        <f>Source!O61</f>
        <v>4592.7</v>
      </c>
      <c r="H211" s="37">
        <f>Source!S61</f>
        <v>1838.76</v>
      </c>
      <c r="I211" s="45">
        <f>Source!Q61</f>
        <v>55.02</v>
      </c>
      <c r="J211" s="45">
        <f>Source!AH61</f>
        <v>50.094000000000001</v>
      </c>
      <c r="K211" s="45">
        <f>Source!U61</f>
        <v>210.3948</v>
      </c>
      <c r="T211">
        <f>Source!O61+Source!X61+Source!Y61</f>
        <v>7218.65</v>
      </c>
      <c r="U211">
        <f>Source!P61</f>
        <v>2698.92</v>
      </c>
      <c r="V211">
        <f>Source!S61</f>
        <v>1838.76</v>
      </c>
      <c r="W211">
        <f>Source!Q61</f>
        <v>55.02</v>
      </c>
      <c r="X211">
        <f>Source!R61</f>
        <v>10.5</v>
      </c>
      <c r="Y211">
        <f>Source!U61</f>
        <v>210.3948</v>
      </c>
      <c r="Z211">
        <f>Source!V61</f>
        <v>0.89250000000000018</v>
      </c>
      <c r="AA211">
        <f>Source!X61</f>
        <v>1756.8</v>
      </c>
      <c r="AB211">
        <f>Source!Y61</f>
        <v>869.15</v>
      </c>
    </row>
    <row r="212" spans="1:28" ht="14.25" x14ac:dyDescent="0.2">
      <c r="C212" s="35" t="str">
        <f>Source!H61</f>
        <v>100 м2</v>
      </c>
      <c r="D212" s="11"/>
      <c r="E212" s="39">
        <f>Source!AF61</f>
        <v>437.8</v>
      </c>
      <c r="F212" s="39">
        <f>Source!AE61</f>
        <v>2.5</v>
      </c>
      <c r="G212" s="37"/>
      <c r="H212" s="37"/>
      <c r="I212" s="37">
        <f>Source!R61</f>
        <v>10.5</v>
      </c>
      <c r="J212" s="37">
        <f>Source!AI61</f>
        <v>0.21250000000000002</v>
      </c>
      <c r="K212" s="37">
        <f>Source!V61</f>
        <v>0.89250000000000018</v>
      </c>
    </row>
    <row r="213" spans="1:28" x14ac:dyDescent="0.2">
      <c r="C213" s="40" t="str">
        <f>"Объем: "&amp;Source!I61&amp;"=420/"&amp;"100"</f>
        <v>Объем: 4,2=420/100</v>
      </c>
    </row>
    <row r="214" spans="1:28" x14ac:dyDescent="0.2">
      <c r="C214" s="40" t="s">
        <v>832</v>
      </c>
      <c r="D214" s="46" t="s">
        <v>61</v>
      </c>
      <c r="E214" s="46"/>
      <c r="F214" s="46"/>
      <c r="G214" s="46"/>
      <c r="H214" s="46"/>
      <c r="I214" s="46"/>
      <c r="J214" s="46"/>
      <c r="K214" s="46"/>
    </row>
    <row r="215" spans="1:28" x14ac:dyDescent="0.2">
      <c r="C215" s="40" t="s">
        <v>833</v>
      </c>
      <c r="D215" s="46" t="s">
        <v>61</v>
      </c>
      <c r="E215" s="46"/>
      <c r="F215" s="46"/>
      <c r="G215" s="46"/>
      <c r="H215" s="46"/>
      <c r="I215" s="46"/>
      <c r="J215" s="46"/>
      <c r="K215" s="46"/>
    </row>
    <row r="216" spans="1:28" x14ac:dyDescent="0.2">
      <c r="C216" s="40" t="s">
        <v>834</v>
      </c>
      <c r="D216" s="46" t="s">
        <v>62</v>
      </c>
      <c r="E216" s="46"/>
      <c r="F216" s="46"/>
      <c r="G216" s="46"/>
      <c r="H216" s="46"/>
      <c r="I216" s="46"/>
      <c r="J216" s="46"/>
      <c r="K216" s="46"/>
    </row>
    <row r="217" spans="1:28" x14ac:dyDescent="0.2">
      <c r="C217" s="40" t="s">
        <v>835</v>
      </c>
      <c r="D217" s="46" t="s">
        <v>62</v>
      </c>
      <c r="E217" s="46"/>
      <c r="F217" s="46"/>
      <c r="G217" s="46"/>
      <c r="H217" s="46"/>
      <c r="I217" s="46"/>
      <c r="J217" s="46"/>
      <c r="K217" s="46"/>
    </row>
    <row r="218" spans="1:28" x14ac:dyDescent="0.2">
      <c r="C218" s="40" t="s">
        <v>836</v>
      </c>
      <c r="D218" s="46" t="s">
        <v>61</v>
      </c>
      <c r="E218" s="46"/>
      <c r="F218" s="46"/>
      <c r="G218" s="46"/>
      <c r="H218" s="46"/>
      <c r="I218" s="46"/>
      <c r="J218" s="46"/>
      <c r="K218" s="46"/>
    </row>
    <row r="219" spans="1:28" x14ac:dyDescent="0.2">
      <c r="C219" s="9" t="s">
        <v>829</v>
      </c>
      <c r="D219" s="41">
        <f>Source!BZ61</f>
        <v>105</v>
      </c>
      <c r="E219" s="42">
        <f>(Source!AF61+Source!AE61)*Source!FX61/100</f>
        <v>416.08349999999996</v>
      </c>
      <c r="F219" s="41" t="str">
        <f>CONCATENATE(Source!DL61,Source!FT61, "=", Source!FX61, "%")</f>
        <v>*0,9=94,5%</v>
      </c>
      <c r="G219" s="43">
        <f>Source!X61</f>
        <v>1756.8</v>
      </c>
      <c r="H219" s="41" t="str">
        <f>CONCATENATE(Source!AT61)</f>
        <v>95</v>
      </c>
      <c r="I219" s="41"/>
      <c r="J219" s="41"/>
      <c r="K219" s="41"/>
    </row>
    <row r="220" spans="1:28" x14ac:dyDescent="0.2">
      <c r="C220" s="9" t="s">
        <v>830</v>
      </c>
      <c r="D220" s="41">
        <f>Source!CA61</f>
        <v>55</v>
      </c>
      <c r="E220" s="42">
        <f>(Source!AF61+Source!AE61)*Source!FY61/100</f>
        <v>205.84025000000003</v>
      </c>
      <c r="F220" s="41" t="str">
        <f>CONCATENATE(Source!DM61,Source!FU61, "=", Source!FY61, "%")</f>
        <v>*0,85=46,75%</v>
      </c>
      <c r="G220" s="43">
        <f>Source!Y61</f>
        <v>869.15</v>
      </c>
      <c r="H220" s="41" t="str">
        <f>CONCATENATE(Source!AU61)</f>
        <v>47</v>
      </c>
      <c r="I220" s="41"/>
      <c r="J220" s="41"/>
      <c r="K220" s="41"/>
    </row>
    <row r="221" spans="1:28" x14ac:dyDescent="0.2">
      <c r="C221" s="9" t="s">
        <v>831</v>
      </c>
      <c r="D221" s="41"/>
      <c r="E221" s="42">
        <f>((Source!AF61+Source!AE61)*Source!FX61/100)+((Source!AF61+Source!AE61)*Source!FY61/100)+Source!AB61</f>
        <v>1715.4237499999999</v>
      </c>
      <c r="F221" s="41"/>
      <c r="G221" s="43">
        <f>Source!O61+Source!X61+Source!Y61</f>
        <v>7218.65</v>
      </c>
      <c r="H221" s="41"/>
      <c r="I221" s="41"/>
      <c r="J221" s="41"/>
      <c r="K221" s="41"/>
    </row>
    <row r="222" spans="1:28" ht="28.5" x14ac:dyDescent="0.2">
      <c r="A222" s="33" t="str">
        <f>Source!E62</f>
        <v>29,1</v>
      </c>
      <c r="B222" s="33" t="str">
        <f>Source!F62</f>
        <v>14.3.02.01-0202</v>
      </c>
      <c r="C222" s="34" t="str">
        <f>Source!G62</f>
        <v>Краска акриловая фасадная "БИРСС Фасад-Колор М", тон средний</v>
      </c>
      <c r="D222" s="11">
        <f>Source!I62</f>
        <v>0.126</v>
      </c>
      <c r="E222" s="44">
        <f>Source!AB62</f>
        <v>34286.5</v>
      </c>
      <c r="F222" s="44">
        <f>Source!AD62</f>
        <v>0</v>
      </c>
      <c r="G222" s="37">
        <f>Source!O62</f>
        <v>4320.1000000000004</v>
      </c>
      <c r="H222" s="37">
        <f>Source!S62</f>
        <v>0</v>
      </c>
      <c r="I222" s="45">
        <f>Source!Q62</f>
        <v>0</v>
      </c>
      <c r="J222" s="45">
        <f>Source!AH62</f>
        <v>0</v>
      </c>
      <c r="K222" s="45">
        <f>Source!U62</f>
        <v>0</v>
      </c>
      <c r="T222">
        <f>Source!O62+Source!X62+Source!Y62</f>
        <v>4320.1000000000004</v>
      </c>
      <c r="U222">
        <f>Source!P62</f>
        <v>4320.1000000000004</v>
      </c>
      <c r="V222">
        <f>Source!S62</f>
        <v>0</v>
      </c>
      <c r="W222">
        <f>Source!Q62</f>
        <v>0</v>
      </c>
      <c r="X222">
        <f>Source!R62</f>
        <v>0</v>
      </c>
      <c r="Y222">
        <f>Source!U62</f>
        <v>0</v>
      </c>
      <c r="Z222">
        <f>Source!V62</f>
        <v>0</v>
      </c>
      <c r="AA222">
        <f>Source!X62</f>
        <v>0</v>
      </c>
      <c r="AB222">
        <f>Source!Y62</f>
        <v>0</v>
      </c>
    </row>
    <row r="223" spans="1:28" ht="14.25" x14ac:dyDescent="0.2">
      <c r="C223" s="35" t="str">
        <f>Source!H62</f>
        <v>т</v>
      </c>
      <c r="D223" s="11"/>
      <c r="E223" s="39">
        <f>Source!AF62</f>
        <v>0</v>
      </c>
      <c r="F223" s="39">
        <f>Source!AE62</f>
        <v>0</v>
      </c>
      <c r="G223" s="37"/>
      <c r="H223" s="37"/>
      <c r="I223" s="37">
        <f>Source!R62</f>
        <v>0</v>
      </c>
      <c r="J223" s="37">
        <f>Source!AI62</f>
        <v>0</v>
      </c>
      <c r="K223" s="37">
        <f>Source!V62</f>
        <v>0</v>
      </c>
    </row>
    <row r="224" spans="1:28" ht="28.5" x14ac:dyDescent="0.2">
      <c r="A224" s="33" t="str">
        <f>Source!E63</f>
        <v>29,2</v>
      </c>
      <c r="B224" s="33" t="str">
        <f>Source!F63</f>
        <v>14.4.01.02-0101</v>
      </c>
      <c r="C224" s="34" t="str">
        <f>Source!G63</f>
        <v>Грунтовка: акриловая глубокого проникновения "БИРСС Грунт КШ"</v>
      </c>
      <c r="D224" s="11">
        <f>Source!I63</f>
        <v>8.4000000000000005E-2</v>
      </c>
      <c r="E224" s="44">
        <f>Source!AB63</f>
        <v>11225.8</v>
      </c>
      <c r="F224" s="44">
        <f>Source!AD63</f>
        <v>0</v>
      </c>
      <c r="G224" s="37">
        <f>Source!O63</f>
        <v>942.97</v>
      </c>
      <c r="H224" s="37">
        <f>Source!S63</f>
        <v>0</v>
      </c>
      <c r="I224" s="45">
        <f>Source!Q63</f>
        <v>0</v>
      </c>
      <c r="J224" s="45">
        <f>Source!AH63</f>
        <v>0</v>
      </c>
      <c r="K224" s="45">
        <f>Source!U63</f>
        <v>0</v>
      </c>
      <c r="T224">
        <f>Source!O63+Source!X63+Source!Y63</f>
        <v>942.97</v>
      </c>
      <c r="U224">
        <f>Source!P63</f>
        <v>942.97</v>
      </c>
      <c r="V224">
        <f>Source!S63</f>
        <v>0</v>
      </c>
      <c r="W224">
        <f>Source!Q63</f>
        <v>0</v>
      </c>
      <c r="X224">
        <f>Source!R63</f>
        <v>0</v>
      </c>
      <c r="Y224">
        <f>Source!U63</f>
        <v>0</v>
      </c>
      <c r="Z224">
        <f>Source!V63</f>
        <v>0</v>
      </c>
      <c r="AA224">
        <f>Source!X63</f>
        <v>0</v>
      </c>
      <c r="AB224">
        <f>Source!Y63</f>
        <v>0</v>
      </c>
    </row>
    <row r="225" spans="1:28" ht="14.25" x14ac:dyDescent="0.2">
      <c r="C225" s="35" t="str">
        <f>Source!H63</f>
        <v>т</v>
      </c>
      <c r="D225" s="11"/>
      <c r="E225" s="39">
        <f>Source!AF63</f>
        <v>0</v>
      </c>
      <c r="F225" s="39">
        <f>Source!AE63</f>
        <v>0</v>
      </c>
      <c r="G225" s="37"/>
      <c r="H225" s="37"/>
      <c r="I225" s="37">
        <f>Source!R63</f>
        <v>0</v>
      </c>
      <c r="J225" s="37">
        <f>Source!AI63</f>
        <v>0</v>
      </c>
      <c r="K225" s="37">
        <f>Source!V63</f>
        <v>0</v>
      </c>
    </row>
    <row r="226" spans="1:28" ht="114" x14ac:dyDescent="0.2">
      <c r="A226" s="33" t="str">
        <f>Source!E64</f>
        <v>30</v>
      </c>
      <c r="B226" s="33" t="str">
        <f>Source!F64</f>
        <v>62-31-1</v>
      </c>
      <c r="C226" s="34" t="str">
        <f>Source!G64</f>
        <v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 ( двери)</v>
      </c>
      <c r="D226" s="11">
        <f>Source!I64</f>
        <v>0.08</v>
      </c>
      <c r="E226" s="44">
        <f>Source!AB64</f>
        <v>231.5</v>
      </c>
      <c r="F226" s="44">
        <f>Source!AD64</f>
        <v>0.8</v>
      </c>
      <c r="G226" s="37">
        <f>Source!O64</f>
        <v>18.510000000000002</v>
      </c>
      <c r="H226" s="37">
        <f>Source!S64</f>
        <v>11.66</v>
      </c>
      <c r="I226" s="45">
        <f>Source!Q64</f>
        <v>0.06</v>
      </c>
      <c r="J226" s="45">
        <f>Source!AH64</f>
        <v>16.87</v>
      </c>
      <c r="K226" s="45">
        <f>Source!U64</f>
        <v>1.3496000000000001</v>
      </c>
      <c r="T226">
        <f>Source!O64+Source!X64+Source!Y64</f>
        <v>33.69</v>
      </c>
      <c r="U226">
        <f>Source!P64</f>
        <v>6.79</v>
      </c>
      <c r="V226">
        <f>Source!S64</f>
        <v>11.66</v>
      </c>
      <c r="W226">
        <f>Source!Q64</f>
        <v>0.06</v>
      </c>
      <c r="X226">
        <f>Source!R64</f>
        <v>0.01</v>
      </c>
      <c r="Y226">
        <f>Source!U64</f>
        <v>1.3496000000000001</v>
      </c>
      <c r="Z226">
        <f>Source!V64</f>
        <v>8.0000000000000004E-4</v>
      </c>
      <c r="AA226">
        <f>Source!X64</f>
        <v>9.34</v>
      </c>
      <c r="AB226">
        <f>Source!Y64</f>
        <v>5.84</v>
      </c>
    </row>
    <row r="227" spans="1:28" ht="14.25" x14ac:dyDescent="0.2">
      <c r="C227" s="35" t="str">
        <f>Source!H64</f>
        <v>100 м2</v>
      </c>
      <c r="D227" s="11"/>
      <c r="E227" s="39">
        <f>Source!AF64</f>
        <v>145.80000000000001</v>
      </c>
      <c r="F227" s="39">
        <f>Source!AE64</f>
        <v>0.1</v>
      </c>
      <c r="G227" s="37"/>
      <c r="H227" s="37"/>
      <c r="I227" s="37">
        <f>Source!R64</f>
        <v>0.01</v>
      </c>
      <c r="J227" s="37">
        <f>Source!AI64</f>
        <v>0.01</v>
      </c>
      <c r="K227" s="37">
        <f>Source!V64</f>
        <v>8.0000000000000004E-4</v>
      </c>
    </row>
    <row r="228" spans="1:28" x14ac:dyDescent="0.2">
      <c r="C228" s="40" t="str">
        <f>"Объем: "&amp;Source!I64&amp;"=8/"&amp;"100"</f>
        <v>Объем: 0,08=8/100</v>
      </c>
    </row>
    <row r="229" spans="1:28" x14ac:dyDescent="0.2">
      <c r="C229" s="9" t="s">
        <v>829</v>
      </c>
      <c r="D229" s="41">
        <f>Source!BZ64</f>
        <v>80</v>
      </c>
      <c r="E229" s="42">
        <f>(Source!AF64+Source!AE64)*Source!FX64/100</f>
        <v>116.72</v>
      </c>
      <c r="F229" s="41"/>
      <c r="G229" s="43">
        <f>Source!X64</f>
        <v>9.34</v>
      </c>
      <c r="H229" s="41" t="str">
        <f>CONCATENATE(Source!AT64)</f>
        <v>80</v>
      </c>
      <c r="I229" s="41"/>
      <c r="J229" s="41"/>
      <c r="K229" s="41"/>
    </row>
    <row r="230" spans="1:28" x14ac:dyDescent="0.2">
      <c r="C230" s="9" t="s">
        <v>830</v>
      </c>
      <c r="D230" s="41">
        <f>Source!CA64</f>
        <v>50</v>
      </c>
      <c r="E230" s="42">
        <f>(Source!AF64+Source!AE64)*Source!FY64/100</f>
        <v>72.95</v>
      </c>
      <c r="F230" s="41"/>
      <c r="G230" s="43">
        <f>Source!Y64</f>
        <v>5.84</v>
      </c>
      <c r="H230" s="41" t="str">
        <f>CONCATENATE(Source!AU64)</f>
        <v>50</v>
      </c>
      <c r="I230" s="41"/>
      <c r="J230" s="41"/>
      <c r="K230" s="41"/>
    </row>
    <row r="231" spans="1:28" x14ac:dyDescent="0.2">
      <c r="C231" s="9" t="s">
        <v>831</v>
      </c>
      <c r="D231" s="41"/>
      <c r="E231" s="42">
        <f>((Source!AF64+Source!AE64)*Source!FX64/100)+((Source!AF64+Source!AE64)*Source!FY64/100)+Source!AB64</f>
        <v>421.17</v>
      </c>
      <c r="F231" s="41"/>
      <c r="G231" s="43">
        <f>Source!O64+Source!X64+Source!Y64</f>
        <v>33.69</v>
      </c>
      <c r="H231" s="41"/>
      <c r="I231" s="41"/>
      <c r="J231" s="41"/>
      <c r="K231" s="41"/>
    </row>
    <row r="232" spans="1:28" ht="42.75" x14ac:dyDescent="0.2">
      <c r="A232" s="33" t="str">
        <f>Source!E65</f>
        <v>30,1</v>
      </c>
      <c r="B232" s="33" t="str">
        <f>Source!F65</f>
        <v>14.4.02.04-0190</v>
      </c>
      <c r="C232" s="34" t="str">
        <f>Source!G65</f>
        <v>Краски масляные и алкидные цветные, готовые к применению для наружных работ МА-15 синяя</v>
      </c>
      <c r="D232" s="11">
        <f>Source!I65</f>
        <v>1.248E-3</v>
      </c>
      <c r="E232" s="44">
        <f>Source!AB65</f>
        <v>19214.900000000001</v>
      </c>
      <c r="F232" s="44">
        <f>Source!AD65</f>
        <v>0</v>
      </c>
      <c r="G232" s="37">
        <f>Source!O65</f>
        <v>23.98</v>
      </c>
      <c r="H232" s="37">
        <f>Source!S65</f>
        <v>0</v>
      </c>
      <c r="I232" s="45">
        <f>Source!Q65</f>
        <v>0</v>
      </c>
      <c r="J232" s="45">
        <f>Source!AH65</f>
        <v>0</v>
      </c>
      <c r="K232" s="45">
        <f>Source!U65</f>
        <v>0</v>
      </c>
      <c r="T232">
        <f>Source!O65+Source!X65+Source!Y65</f>
        <v>23.98</v>
      </c>
      <c r="U232">
        <f>Source!P65</f>
        <v>23.98</v>
      </c>
      <c r="V232">
        <f>Source!S65</f>
        <v>0</v>
      </c>
      <c r="W232">
        <f>Source!Q65</f>
        <v>0</v>
      </c>
      <c r="X232">
        <f>Source!R65</f>
        <v>0</v>
      </c>
      <c r="Y232">
        <f>Source!U65</f>
        <v>0</v>
      </c>
      <c r="Z232">
        <f>Source!V65</f>
        <v>0</v>
      </c>
      <c r="AA232">
        <f>Source!X65</f>
        <v>0</v>
      </c>
      <c r="AB232">
        <f>Source!Y65</f>
        <v>0</v>
      </c>
    </row>
    <row r="233" spans="1:28" ht="14.25" x14ac:dyDescent="0.2">
      <c r="C233" s="35" t="str">
        <f>Source!H65</f>
        <v>т</v>
      </c>
      <c r="D233" s="11"/>
      <c r="E233" s="39">
        <f>Source!AF65</f>
        <v>0</v>
      </c>
      <c r="F233" s="39">
        <f>Source!AE65</f>
        <v>0</v>
      </c>
      <c r="G233" s="37"/>
      <c r="H233" s="37"/>
      <c r="I233" s="37">
        <f>Source!R65</f>
        <v>0</v>
      </c>
      <c r="J233" s="37">
        <f>Source!AI65</f>
        <v>0</v>
      </c>
      <c r="K233" s="37">
        <f>Source!V65</f>
        <v>0</v>
      </c>
    </row>
    <row r="234" spans="1:28" ht="57" x14ac:dyDescent="0.2">
      <c r="A234" s="33" t="str">
        <f>Source!E67</f>
        <v>32</v>
      </c>
      <c r="B234" s="33" t="str">
        <f>Source!F67</f>
        <v>62-6-4</v>
      </c>
      <c r="C234" s="34" t="str">
        <f>Source!G67</f>
        <v>Простая масляная окраска ранее окрашенных полов с подготовкой и расчисткой старой краски более 35% (деревянная лестница наружная)</v>
      </c>
      <c r="D234" s="11">
        <f>Source!I67</f>
        <v>0.2</v>
      </c>
      <c r="E234" s="44">
        <f>Source!AB67</f>
        <v>687.1</v>
      </c>
      <c r="F234" s="44">
        <f>Source!AD67</f>
        <v>5.8</v>
      </c>
      <c r="G234" s="37">
        <f>Source!O67</f>
        <v>137.41999999999999</v>
      </c>
      <c r="H234" s="37">
        <f>Source!S67</f>
        <v>61.46</v>
      </c>
      <c r="I234" s="45">
        <f>Source!Q67</f>
        <v>1.1599999999999999</v>
      </c>
      <c r="J234" s="45">
        <f>Source!AH67</f>
        <v>35.57</v>
      </c>
      <c r="K234" s="45">
        <f>Source!U67</f>
        <v>7.1140000000000008</v>
      </c>
      <c r="T234">
        <f>Source!O67+Source!X67+Source!Y67</f>
        <v>217.79</v>
      </c>
      <c r="U234">
        <f>Source!P67</f>
        <v>74.8</v>
      </c>
      <c r="V234">
        <f>Source!S67</f>
        <v>61.46</v>
      </c>
      <c r="W234">
        <f>Source!Q67</f>
        <v>1.1599999999999999</v>
      </c>
      <c r="X234">
        <f>Source!R67</f>
        <v>0.36</v>
      </c>
      <c r="Y234">
        <f>Source!U67</f>
        <v>7.1140000000000008</v>
      </c>
      <c r="Z234">
        <f>Source!V67</f>
        <v>2.8000000000000004E-2</v>
      </c>
      <c r="AA234">
        <f>Source!X67</f>
        <v>49.46</v>
      </c>
      <c r="AB234">
        <f>Source!Y67</f>
        <v>30.91</v>
      </c>
    </row>
    <row r="235" spans="1:28" ht="14.25" x14ac:dyDescent="0.2">
      <c r="C235" s="35" t="str">
        <f>Source!H67</f>
        <v>100 м2</v>
      </c>
      <c r="D235" s="11"/>
      <c r="E235" s="39">
        <f>Source!AF67</f>
        <v>307.3</v>
      </c>
      <c r="F235" s="39">
        <f>Source!AE67</f>
        <v>1.8</v>
      </c>
      <c r="G235" s="37"/>
      <c r="H235" s="37"/>
      <c r="I235" s="37">
        <f>Source!R67</f>
        <v>0.36</v>
      </c>
      <c r="J235" s="37">
        <f>Source!AI67</f>
        <v>0.14000000000000001</v>
      </c>
      <c r="K235" s="37">
        <f>Source!V67</f>
        <v>2.8000000000000004E-2</v>
      </c>
    </row>
    <row r="236" spans="1:28" x14ac:dyDescent="0.2">
      <c r="C236" s="40" t="str">
        <f>"Объем: "&amp;Source!I67&amp;"=20/"&amp;"100"</f>
        <v>Объем: 0,2=20/100</v>
      </c>
    </row>
    <row r="237" spans="1:28" x14ac:dyDescent="0.2">
      <c r="C237" s="9" t="s">
        <v>829</v>
      </c>
      <c r="D237" s="41">
        <f>Source!BZ67</f>
        <v>80</v>
      </c>
      <c r="E237" s="42">
        <f>(Source!AF67+Source!AE67)*Source!FX67/100</f>
        <v>247.28</v>
      </c>
      <c r="F237" s="41"/>
      <c r="G237" s="43">
        <f>Source!X67</f>
        <v>49.46</v>
      </c>
      <c r="H237" s="41" t="str">
        <f>CONCATENATE(Source!AT67)</f>
        <v>80</v>
      </c>
      <c r="I237" s="41"/>
      <c r="J237" s="41"/>
      <c r="K237" s="41"/>
    </row>
    <row r="238" spans="1:28" x14ac:dyDescent="0.2">
      <c r="C238" s="9" t="s">
        <v>830</v>
      </c>
      <c r="D238" s="41">
        <f>Source!CA67</f>
        <v>50</v>
      </c>
      <c r="E238" s="42">
        <f>(Source!AF67+Source!AE67)*Source!FY67/100</f>
        <v>154.55000000000001</v>
      </c>
      <c r="F238" s="41"/>
      <c r="G238" s="43">
        <f>Source!Y67</f>
        <v>30.91</v>
      </c>
      <c r="H238" s="41" t="str">
        <f>CONCATENATE(Source!AU67)</f>
        <v>50</v>
      </c>
      <c r="I238" s="41"/>
      <c r="J238" s="41"/>
      <c r="K238" s="41"/>
    </row>
    <row r="239" spans="1:28" x14ac:dyDescent="0.2">
      <c r="C239" s="9" t="s">
        <v>831</v>
      </c>
      <c r="D239" s="41"/>
      <c r="E239" s="42">
        <f>((Source!AF67+Source!AE67)*Source!FX67/100)+((Source!AF67+Source!AE67)*Source!FY67/100)+Source!AB67</f>
        <v>1088.93</v>
      </c>
      <c r="F239" s="41"/>
      <c r="G239" s="43">
        <f>Source!O67+Source!X67+Source!Y67</f>
        <v>217.79</v>
      </c>
      <c r="H239" s="41"/>
      <c r="I239" s="41"/>
      <c r="J239" s="41"/>
      <c r="K239" s="41"/>
    </row>
    <row r="240" spans="1:28" ht="57" x14ac:dyDescent="0.2">
      <c r="A240" s="33" t="str">
        <f>Source!E68</f>
        <v>32,1</v>
      </c>
      <c r="B240" s="33" t="str">
        <f>Source!F68</f>
        <v>14.4.02.04-0254</v>
      </c>
      <c r="C240" s="34" t="str">
        <f>Source!G68</f>
        <v>Краски цветные, готовые к применению для внутренних работ МА-25 для пола желто-коричневая, красно-коричневая</v>
      </c>
      <c r="D240" s="11">
        <f>Source!I68</f>
        <v>2.64E-3</v>
      </c>
      <c r="E240" s="44">
        <f>Source!AB68</f>
        <v>17496</v>
      </c>
      <c r="F240" s="44">
        <f>Source!AD68</f>
        <v>0</v>
      </c>
      <c r="G240" s="37">
        <f>Source!O68</f>
        <v>46.19</v>
      </c>
      <c r="H240" s="37">
        <f>Source!S68</f>
        <v>0</v>
      </c>
      <c r="I240" s="45">
        <f>Source!Q68</f>
        <v>0</v>
      </c>
      <c r="J240" s="45">
        <f>Source!AH68</f>
        <v>0</v>
      </c>
      <c r="K240" s="45">
        <f>Source!U68</f>
        <v>0</v>
      </c>
      <c r="T240">
        <f>Source!O68+Source!X68+Source!Y68</f>
        <v>46.19</v>
      </c>
      <c r="U240">
        <f>Source!P68</f>
        <v>46.19</v>
      </c>
      <c r="V240">
        <f>Source!S68</f>
        <v>0</v>
      </c>
      <c r="W240">
        <f>Source!Q68</f>
        <v>0</v>
      </c>
      <c r="X240">
        <f>Source!R68</f>
        <v>0</v>
      </c>
      <c r="Y240">
        <f>Source!U68</f>
        <v>0</v>
      </c>
      <c r="Z240">
        <f>Source!V68</f>
        <v>0</v>
      </c>
      <c r="AA240">
        <f>Source!X68</f>
        <v>0</v>
      </c>
      <c r="AB240">
        <f>Source!Y68</f>
        <v>0</v>
      </c>
    </row>
    <row r="241" spans="1:28" ht="14.25" x14ac:dyDescent="0.2">
      <c r="C241" s="35" t="str">
        <f>Source!H68</f>
        <v>т</v>
      </c>
      <c r="D241" s="11"/>
      <c r="E241" s="39">
        <f>Source!AF68</f>
        <v>0</v>
      </c>
      <c r="F241" s="39">
        <f>Source!AE68</f>
        <v>0</v>
      </c>
      <c r="G241" s="37"/>
      <c r="H241" s="37"/>
      <c r="I241" s="37">
        <f>Source!R68</f>
        <v>0</v>
      </c>
      <c r="J241" s="37">
        <f>Source!AI68</f>
        <v>0</v>
      </c>
      <c r="K241" s="37">
        <f>Source!V68</f>
        <v>0</v>
      </c>
    </row>
    <row r="242" spans="1:28" ht="42.75" x14ac:dyDescent="0.2">
      <c r="A242" s="33" t="str">
        <f>Source!E69</f>
        <v>33</v>
      </c>
      <c r="B242" s="33" t="str">
        <f>Source!F69</f>
        <v>62-18-1</v>
      </c>
      <c r="C242" s="34" t="str">
        <f>Source!G69</f>
        <v>Окраска масляными составами деревянных поручней с покрытием лаком</v>
      </c>
      <c r="D242" s="11">
        <f>Source!I69</f>
        <v>0.03</v>
      </c>
      <c r="E242" s="44">
        <f>Source!AB69</f>
        <v>1565.9</v>
      </c>
      <c r="F242" s="44">
        <f>Source!AD69</f>
        <v>7.1</v>
      </c>
      <c r="G242" s="37">
        <f>Source!O69</f>
        <v>46.98</v>
      </c>
      <c r="H242" s="37">
        <f>Source!S69</f>
        <v>34.06</v>
      </c>
      <c r="I242" s="45">
        <f>Source!Q69</f>
        <v>0.21</v>
      </c>
      <c r="J242" s="45">
        <f>Source!AH69</f>
        <v>129.9</v>
      </c>
      <c r="K242" s="45">
        <f>Source!U69</f>
        <v>3.8970000000000002</v>
      </c>
      <c r="T242">
        <f>Source!O69+Source!X69+Source!Y69</f>
        <v>91.34</v>
      </c>
      <c r="U242">
        <f>Source!P69</f>
        <v>12.71</v>
      </c>
      <c r="V242">
        <f>Source!S69</f>
        <v>34.06</v>
      </c>
      <c r="W242">
        <f>Source!Q69</f>
        <v>0.21</v>
      </c>
      <c r="X242">
        <f>Source!R69</f>
        <v>0.06</v>
      </c>
      <c r="Y242">
        <f>Source!U69</f>
        <v>3.8970000000000002</v>
      </c>
      <c r="Z242">
        <f>Source!V69</f>
        <v>4.7999999999999996E-3</v>
      </c>
      <c r="AA242">
        <f>Source!X69</f>
        <v>27.3</v>
      </c>
      <c r="AB242">
        <f>Source!Y69</f>
        <v>17.059999999999999</v>
      </c>
    </row>
    <row r="243" spans="1:28" ht="14.25" x14ac:dyDescent="0.2">
      <c r="C243" s="35" t="str">
        <f>Source!H69</f>
        <v>100 м2</v>
      </c>
      <c r="D243" s="11"/>
      <c r="E243" s="39">
        <f>Source!AF69</f>
        <v>1135.3</v>
      </c>
      <c r="F243" s="39">
        <f>Source!AE69</f>
        <v>2.1</v>
      </c>
      <c r="G243" s="37"/>
      <c r="H243" s="37"/>
      <c r="I243" s="37">
        <f>Source!R69</f>
        <v>0.06</v>
      </c>
      <c r="J243" s="37">
        <f>Source!AI69</f>
        <v>0.16</v>
      </c>
      <c r="K243" s="37">
        <f>Source!V69</f>
        <v>4.7999999999999996E-3</v>
      </c>
    </row>
    <row r="244" spans="1:28" x14ac:dyDescent="0.2">
      <c r="C244" s="40" t="str">
        <f>"Объем: "&amp;Source!I69&amp;"=3/"&amp;"100"</f>
        <v>Объем: 0,03=3/100</v>
      </c>
    </row>
    <row r="245" spans="1:28" x14ac:dyDescent="0.2">
      <c r="C245" s="9" t="s">
        <v>829</v>
      </c>
      <c r="D245" s="41">
        <f>Source!BZ69</f>
        <v>80</v>
      </c>
      <c r="E245" s="42">
        <f>(Source!AF69+Source!AE69)*Source!FX69/100</f>
        <v>909.91999999999985</v>
      </c>
      <c r="F245" s="41"/>
      <c r="G245" s="43">
        <f>Source!X69</f>
        <v>27.3</v>
      </c>
      <c r="H245" s="41" t="str">
        <f>CONCATENATE(Source!AT69)</f>
        <v>80</v>
      </c>
      <c r="I245" s="41"/>
      <c r="J245" s="41"/>
      <c r="K245" s="41"/>
    </row>
    <row r="246" spans="1:28" x14ac:dyDescent="0.2">
      <c r="C246" s="9" t="s">
        <v>830</v>
      </c>
      <c r="D246" s="41">
        <f>Source!CA69</f>
        <v>50</v>
      </c>
      <c r="E246" s="42">
        <f>(Source!AF69+Source!AE69)*Source!FY69/100</f>
        <v>568.69999999999993</v>
      </c>
      <c r="F246" s="41"/>
      <c r="G246" s="43">
        <f>Source!Y69</f>
        <v>17.059999999999999</v>
      </c>
      <c r="H246" s="41" t="str">
        <f>CONCATENATE(Source!AU69)</f>
        <v>50</v>
      </c>
      <c r="I246" s="41"/>
      <c r="J246" s="41"/>
      <c r="K246" s="41"/>
    </row>
    <row r="247" spans="1:28" x14ac:dyDescent="0.2">
      <c r="C247" s="9" t="s">
        <v>831</v>
      </c>
      <c r="D247" s="41"/>
      <c r="E247" s="42">
        <f>((Source!AF69+Source!AE69)*Source!FX69/100)+((Source!AF69+Source!AE69)*Source!FY69/100)+Source!AB69</f>
        <v>3044.52</v>
      </c>
      <c r="F247" s="41"/>
      <c r="G247" s="43">
        <f>Source!O69+Source!X69+Source!Y69</f>
        <v>91.34</v>
      </c>
      <c r="H247" s="41"/>
      <c r="I247" s="41"/>
      <c r="J247" s="41"/>
      <c r="K247" s="41"/>
    </row>
    <row r="248" spans="1:28" ht="28.5" x14ac:dyDescent="0.2">
      <c r="A248" s="33" t="str">
        <f>Source!E70</f>
        <v>33,1</v>
      </c>
      <c r="B248" s="33" t="str">
        <f>Source!F70</f>
        <v>14.4.03.01-0004</v>
      </c>
      <c r="C248" s="34" t="str">
        <f>Source!G70</f>
        <v>Лак алкидный паркетный</v>
      </c>
      <c r="D248" s="11">
        <f>Source!I70</f>
        <v>4.1100000000000002E-4</v>
      </c>
      <c r="E248" s="44">
        <f>Source!AB70</f>
        <v>15287</v>
      </c>
      <c r="F248" s="44">
        <f>Source!AD70</f>
        <v>0</v>
      </c>
      <c r="G248" s="37">
        <f>Source!O70</f>
        <v>6.28</v>
      </c>
      <c r="H248" s="37">
        <f>Source!S70</f>
        <v>0</v>
      </c>
      <c r="I248" s="45">
        <f>Source!Q70</f>
        <v>0</v>
      </c>
      <c r="J248" s="45">
        <f>Source!AH70</f>
        <v>0</v>
      </c>
      <c r="K248" s="45">
        <f>Source!U70</f>
        <v>0</v>
      </c>
      <c r="T248">
        <f>Source!O70+Source!X70+Source!Y70</f>
        <v>6.28</v>
      </c>
      <c r="U248">
        <f>Source!P70</f>
        <v>6.28</v>
      </c>
      <c r="V248">
        <f>Source!S70</f>
        <v>0</v>
      </c>
      <c r="W248">
        <f>Source!Q70</f>
        <v>0</v>
      </c>
      <c r="X248">
        <f>Source!R70</f>
        <v>0</v>
      </c>
      <c r="Y248">
        <f>Source!U70</f>
        <v>0</v>
      </c>
      <c r="Z248">
        <f>Source!V70</f>
        <v>0</v>
      </c>
      <c r="AA248">
        <f>Source!X70</f>
        <v>0</v>
      </c>
      <c r="AB248">
        <f>Source!Y70</f>
        <v>0</v>
      </c>
    </row>
    <row r="249" spans="1:28" ht="14.25" x14ac:dyDescent="0.2">
      <c r="C249" s="35" t="str">
        <f>Source!H70</f>
        <v>т</v>
      </c>
      <c r="D249" s="11"/>
      <c r="E249" s="39">
        <f>Source!AF70</f>
        <v>0</v>
      </c>
      <c r="F249" s="39">
        <f>Source!AE70</f>
        <v>0</v>
      </c>
      <c r="G249" s="37"/>
      <c r="H249" s="37"/>
      <c r="I249" s="37">
        <f>Source!R70</f>
        <v>0</v>
      </c>
      <c r="J249" s="37">
        <f>Source!AI70</f>
        <v>0</v>
      </c>
      <c r="K249" s="37">
        <f>Source!V70</f>
        <v>0</v>
      </c>
    </row>
    <row r="250" spans="1:28" ht="28.5" x14ac:dyDescent="0.2">
      <c r="A250" s="33" t="str">
        <f>Source!E72</f>
        <v>35</v>
      </c>
      <c r="B250" s="33" t="str">
        <f>Source!F72</f>
        <v>68-12-5</v>
      </c>
      <c r="C250" s="34" t="str">
        <f>Source!G72</f>
        <v>Разборка покрытий и оснований цементно-бетонных</v>
      </c>
      <c r="D250" s="11">
        <f>Source!I72</f>
        <v>0.02</v>
      </c>
      <c r="E250" s="44">
        <f>Source!AB72</f>
        <v>2423.6999999999998</v>
      </c>
      <c r="F250" s="44">
        <f>Source!AD72</f>
        <v>1794.9</v>
      </c>
      <c r="G250" s="37">
        <f>Source!O72</f>
        <v>48.48</v>
      </c>
      <c r="H250" s="37">
        <f>Source!S72</f>
        <v>12.58</v>
      </c>
      <c r="I250" s="45">
        <f>Source!Q72</f>
        <v>35.9</v>
      </c>
      <c r="J250" s="45">
        <f>Source!AH72</f>
        <v>77.72</v>
      </c>
      <c r="K250" s="45">
        <f>Source!U72</f>
        <v>1.5544</v>
      </c>
      <c r="T250">
        <f>Source!O72+Source!X72+Source!Y72</f>
        <v>76.58</v>
      </c>
      <c r="U250">
        <f>Source!P72</f>
        <v>0</v>
      </c>
      <c r="V250">
        <f>Source!S72</f>
        <v>12.58</v>
      </c>
      <c r="W250">
        <f>Source!Q72</f>
        <v>35.9</v>
      </c>
      <c r="X250">
        <f>Source!R72</f>
        <v>4.55</v>
      </c>
      <c r="Y250">
        <f>Source!U72</f>
        <v>1.5544</v>
      </c>
      <c r="Z250">
        <f>Source!V72</f>
        <v>0.33700000000000002</v>
      </c>
      <c r="AA250">
        <f>Source!X72</f>
        <v>17.82</v>
      </c>
      <c r="AB250">
        <f>Source!Y72</f>
        <v>10.28</v>
      </c>
    </row>
    <row r="251" spans="1:28" ht="14.25" x14ac:dyDescent="0.2">
      <c r="C251" s="35" t="str">
        <f>Source!H72</f>
        <v>100 м3</v>
      </c>
      <c r="D251" s="11"/>
      <c r="E251" s="39">
        <f>Source!AF72</f>
        <v>628.79999999999995</v>
      </c>
      <c r="F251" s="39">
        <f>Source!AE72</f>
        <v>227.5</v>
      </c>
      <c r="G251" s="37"/>
      <c r="H251" s="37"/>
      <c r="I251" s="37">
        <f>Source!R72</f>
        <v>4.55</v>
      </c>
      <c r="J251" s="37">
        <f>Source!AI72</f>
        <v>16.850000000000001</v>
      </c>
      <c r="K251" s="37">
        <f>Source!V72</f>
        <v>0.33700000000000002</v>
      </c>
    </row>
    <row r="252" spans="1:28" x14ac:dyDescent="0.2">
      <c r="C252" s="40" t="str">
        <f>"Объем: "&amp;Source!I72&amp;"=2/"&amp;"100"</f>
        <v>Объем: 0,02=2/100</v>
      </c>
    </row>
    <row r="253" spans="1:28" x14ac:dyDescent="0.2">
      <c r="C253" s="9" t="s">
        <v>829</v>
      </c>
      <c r="D253" s="41">
        <f>Source!BZ72</f>
        <v>104</v>
      </c>
      <c r="E253" s="42">
        <f>(Source!AF72+Source!AE72)*Source!FX72/100</f>
        <v>890.55200000000002</v>
      </c>
      <c r="F253" s="41"/>
      <c r="G253" s="43">
        <f>Source!X72</f>
        <v>17.82</v>
      </c>
      <c r="H253" s="41" t="str">
        <f>CONCATENATE(Source!AT72)</f>
        <v>104</v>
      </c>
      <c r="I253" s="41"/>
      <c r="J253" s="41"/>
      <c r="K253" s="41"/>
    </row>
    <row r="254" spans="1:28" x14ac:dyDescent="0.2">
      <c r="C254" s="9" t="s">
        <v>830</v>
      </c>
      <c r="D254" s="41">
        <f>Source!CA72</f>
        <v>60</v>
      </c>
      <c r="E254" s="42">
        <f>(Source!AF72+Source!AE72)*Source!FY72/100</f>
        <v>513.78</v>
      </c>
      <c r="F254" s="41"/>
      <c r="G254" s="43">
        <f>Source!Y72</f>
        <v>10.28</v>
      </c>
      <c r="H254" s="41" t="str">
        <f>CONCATENATE(Source!AU72)</f>
        <v>60</v>
      </c>
      <c r="I254" s="41"/>
      <c r="J254" s="41"/>
      <c r="K254" s="41"/>
    </row>
    <row r="255" spans="1:28" x14ac:dyDescent="0.2">
      <c r="C255" s="9" t="s">
        <v>831</v>
      </c>
      <c r="D255" s="41"/>
      <c r="E255" s="42">
        <f>((Source!AF72+Source!AE72)*Source!FX72/100)+((Source!AF72+Source!AE72)*Source!FY72/100)+Source!AB72</f>
        <v>3828.0319999999997</v>
      </c>
      <c r="F255" s="41"/>
      <c r="G255" s="43">
        <f>Source!O72+Source!X72+Source!Y72</f>
        <v>76.58</v>
      </c>
      <c r="H255" s="41"/>
      <c r="I255" s="41"/>
      <c r="J255" s="41"/>
      <c r="K255" s="41"/>
    </row>
    <row r="256" spans="1:28" ht="71.25" x14ac:dyDescent="0.2">
      <c r="A256" s="33" t="str">
        <f>Source!E73</f>
        <v>36</v>
      </c>
      <c r="B256" s="33" t="str">
        <f>Source!F73</f>
        <v>61-10-3</v>
      </c>
      <c r="C256" s="34" t="str">
        <f>Source!G73</f>
        <v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 (цоколя)</v>
      </c>
      <c r="D256" s="11">
        <f>Source!I73</f>
        <v>0.41</v>
      </c>
      <c r="E256" s="44">
        <f>Source!AB73</f>
        <v>2786.8</v>
      </c>
      <c r="F256" s="44">
        <f>Source!AD73</f>
        <v>1.2</v>
      </c>
      <c r="G256" s="37">
        <f>Source!O73</f>
        <v>1142.58</v>
      </c>
      <c r="H256" s="37">
        <f>Source!S73</f>
        <v>674.57</v>
      </c>
      <c r="I256" s="45">
        <f>Source!Q73</f>
        <v>0.49</v>
      </c>
      <c r="J256" s="45">
        <f>Source!AH73</f>
        <v>188.25</v>
      </c>
      <c r="K256" s="45">
        <f>Source!U73</f>
        <v>77.18249999999999</v>
      </c>
      <c r="T256">
        <f>Source!O73+Source!X73+Source!Y73</f>
        <v>2012.7799999999997</v>
      </c>
      <c r="U256">
        <f>Source!P73</f>
        <v>467.52</v>
      </c>
      <c r="V256">
        <f>Source!S73</f>
        <v>674.57</v>
      </c>
      <c r="W256">
        <f>Source!Q73</f>
        <v>0.49</v>
      </c>
      <c r="X256">
        <f>Source!R73</f>
        <v>0</v>
      </c>
      <c r="Y256">
        <f>Source!U73</f>
        <v>77.18249999999999</v>
      </c>
      <c r="Z256">
        <f>Source!V73</f>
        <v>0</v>
      </c>
      <c r="AA256">
        <f>Source!X73</f>
        <v>532.91</v>
      </c>
      <c r="AB256">
        <f>Source!Y73</f>
        <v>337.29</v>
      </c>
    </row>
    <row r="257" spans="1:28" ht="14.25" x14ac:dyDescent="0.2">
      <c r="C257" s="35" t="str">
        <f>Source!H73</f>
        <v>100 м2</v>
      </c>
      <c r="D257" s="11"/>
      <c r="E257" s="39">
        <f>Source!AF73</f>
        <v>1645.3</v>
      </c>
      <c r="F257" s="39">
        <f>Source!AE73</f>
        <v>0</v>
      </c>
      <c r="G257" s="37"/>
      <c r="H257" s="37"/>
      <c r="I257" s="37">
        <f>Source!R73</f>
        <v>0</v>
      </c>
      <c r="J257" s="37">
        <f>Source!AI73</f>
        <v>0</v>
      </c>
      <c r="K257" s="37">
        <f>Source!V73</f>
        <v>0</v>
      </c>
    </row>
    <row r="258" spans="1:28" x14ac:dyDescent="0.2">
      <c r="C258" s="40" t="str">
        <f>"Объем: "&amp;Source!I73&amp;"=41/"&amp;"100"</f>
        <v>Объем: 0,41=41/100</v>
      </c>
    </row>
    <row r="259" spans="1:28" x14ac:dyDescent="0.2">
      <c r="C259" s="9" t="s">
        <v>829</v>
      </c>
      <c r="D259" s="41">
        <f>Source!BZ73</f>
        <v>79</v>
      </c>
      <c r="E259" s="42">
        <f>(Source!AF73+Source!AE73)*Source!FX73/100</f>
        <v>1299.787</v>
      </c>
      <c r="F259" s="41"/>
      <c r="G259" s="43">
        <f>Source!X73</f>
        <v>532.91</v>
      </c>
      <c r="H259" s="41" t="str">
        <f>CONCATENATE(Source!AT73)</f>
        <v>79</v>
      </c>
      <c r="I259" s="41"/>
      <c r="J259" s="41"/>
      <c r="K259" s="41"/>
    </row>
    <row r="260" spans="1:28" x14ac:dyDescent="0.2">
      <c r="C260" s="9" t="s">
        <v>830</v>
      </c>
      <c r="D260" s="41">
        <f>Source!CA73</f>
        <v>50</v>
      </c>
      <c r="E260" s="42">
        <f>(Source!AF73+Source!AE73)*Source!FY73/100</f>
        <v>822.65</v>
      </c>
      <c r="F260" s="41"/>
      <c r="G260" s="43">
        <f>Source!Y73</f>
        <v>337.29</v>
      </c>
      <c r="H260" s="41" t="str">
        <f>CONCATENATE(Source!AU73)</f>
        <v>50</v>
      </c>
      <c r="I260" s="41"/>
      <c r="J260" s="41"/>
      <c r="K260" s="41"/>
    </row>
    <row r="261" spans="1:28" x14ac:dyDescent="0.2">
      <c r="C261" s="9" t="s">
        <v>831</v>
      </c>
      <c r="D261" s="41"/>
      <c r="E261" s="42">
        <f>((Source!AF73+Source!AE73)*Source!FX73/100)+((Source!AF73+Source!AE73)*Source!FY73/100)+Source!AB73</f>
        <v>4909.2370000000001</v>
      </c>
      <c r="F261" s="41"/>
      <c r="G261" s="43">
        <f>Source!O73+Source!X73+Source!Y73</f>
        <v>2012.7799999999997</v>
      </c>
      <c r="H261" s="41"/>
      <c r="I261" s="41"/>
      <c r="J261" s="41"/>
      <c r="K261" s="41"/>
    </row>
    <row r="262" spans="1:28" ht="14.25" x14ac:dyDescent="0.2">
      <c r="A262" s="33" t="str">
        <f>Source!E74</f>
        <v>36,1</v>
      </c>
      <c r="B262" s="33" t="str">
        <f>Source!F74</f>
        <v>01.7.07.07</v>
      </c>
      <c r="C262" s="34" t="str">
        <f>Source!G74</f>
        <v>Строительный мусор</v>
      </c>
      <c r="D262" s="11">
        <f>Source!I74</f>
        <v>1.9843999999999997</v>
      </c>
      <c r="E262" s="44">
        <f>Source!AB74</f>
        <v>0</v>
      </c>
      <c r="F262" s="44">
        <f>Source!AD74</f>
        <v>0</v>
      </c>
      <c r="G262" s="37">
        <f>Source!O74</f>
        <v>0</v>
      </c>
      <c r="H262" s="37">
        <f>Source!S74</f>
        <v>0</v>
      </c>
      <c r="I262" s="45">
        <f>Source!Q74</f>
        <v>0</v>
      </c>
      <c r="J262" s="45">
        <f>Source!AH74</f>
        <v>0</v>
      </c>
      <c r="K262" s="45">
        <f>Source!U74</f>
        <v>0</v>
      </c>
      <c r="T262">
        <f>Source!O74+Source!X74+Source!Y74</f>
        <v>0</v>
      </c>
      <c r="U262">
        <f>Source!P74</f>
        <v>0</v>
      </c>
      <c r="V262">
        <f>Source!S74</f>
        <v>0</v>
      </c>
      <c r="W262">
        <f>Source!Q74</f>
        <v>0</v>
      </c>
      <c r="X262">
        <f>Source!R74</f>
        <v>0</v>
      </c>
      <c r="Y262">
        <f>Source!U74</f>
        <v>0</v>
      </c>
      <c r="Z262">
        <f>Source!V74</f>
        <v>0</v>
      </c>
      <c r="AA262">
        <f>Source!X74</f>
        <v>0</v>
      </c>
      <c r="AB262">
        <f>Source!Y74</f>
        <v>0</v>
      </c>
    </row>
    <row r="263" spans="1:28" ht="14.25" x14ac:dyDescent="0.2">
      <c r="C263" s="35" t="str">
        <f>Source!H74</f>
        <v>т</v>
      </c>
      <c r="D263" s="11"/>
      <c r="E263" s="39">
        <f>Source!AF74</f>
        <v>0</v>
      </c>
      <c r="F263" s="39">
        <f>Source!AE74</f>
        <v>0</v>
      </c>
      <c r="G263" s="37"/>
      <c r="H263" s="37"/>
      <c r="I263" s="37">
        <f>Source!R74</f>
        <v>0</v>
      </c>
      <c r="J263" s="37">
        <f>Source!AI74</f>
        <v>0</v>
      </c>
      <c r="K263" s="37">
        <f>Source!V74</f>
        <v>0</v>
      </c>
    </row>
    <row r="264" spans="1:28" ht="71.25" x14ac:dyDescent="0.2">
      <c r="A264" s="33" t="str">
        <f>Source!E75</f>
        <v>37</v>
      </c>
      <c r="B264" s="33" t="str">
        <f>Source!F75</f>
        <v>61-10-4</v>
      </c>
      <c r="C264" s="34" t="str">
        <f>Source!G75</f>
        <v>Ремонт штукатурки гладких фасадов по камню и бетону с земли и лесов на каждые следующие 10 мм толщины слоя добавлять к расценке 61-10-3 до 4 см</v>
      </c>
      <c r="D264" s="11">
        <f>Source!I75</f>
        <v>0.41</v>
      </c>
      <c r="E264" s="44">
        <f>Source!AB75</f>
        <v>1703.1</v>
      </c>
      <c r="F264" s="44">
        <f>Source!AD75</f>
        <v>1.2</v>
      </c>
      <c r="G264" s="37">
        <f>Source!O75</f>
        <v>698.27</v>
      </c>
      <c r="H264" s="37">
        <f>Source!S75</f>
        <v>230.63</v>
      </c>
      <c r="I264" s="45">
        <f>Source!Q75</f>
        <v>0.49</v>
      </c>
      <c r="J264" s="45">
        <f>Source!AH75</f>
        <v>64.36</v>
      </c>
      <c r="K264" s="45">
        <f>Source!U75</f>
        <v>26.387599999999999</v>
      </c>
      <c r="T264">
        <f>Source!O75+Source!X75+Source!Y75</f>
        <v>995.79</v>
      </c>
      <c r="U264">
        <f>Source!P75</f>
        <v>467.15</v>
      </c>
      <c r="V264">
        <f>Source!S75</f>
        <v>230.63</v>
      </c>
      <c r="W264">
        <f>Source!Q75</f>
        <v>0.49</v>
      </c>
      <c r="X264">
        <f>Source!R75</f>
        <v>0</v>
      </c>
      <c r="Y264">
        <f>Source!U75</f>
        <v>26.387599999999999</v>
      </c>
      <c r="Z264">
        <f>Source!V75</f>
        <v>0</v>
      </c>
      <c r="AA264">
        <f>Source!X75</f>
        <v>182.2</v>
      </c>
      <c r="AB264">
        <f>Source!Y75</f>
        <v>115.32</v>
      </c>
    </row>
    <row r="265" spans="1:28" ht="14.25" x14ac:dyDescent="0.2">
      <c r="C265" s="35" t="str">
        <f>Source!H75</f>
        <v>100 м2</v>
      </c>
      <c r="D265" s="11"/>
      <c r="E265" s="39">
        <f>Source!AF75</f>
        <v>562.5</v>
      </c>
      <c r="F265" s="39">
        <f>Source!AE75</f>
        <v>0</v>
      </c>
      <c r="G265" s="37"/>
      <c r="H265" s="37"/>
      <c r="I265" s="37">
        <f>Source!R75</f>
        <v>0</v>
      </c>
      <c r="J265" s="37">
        <f>Source!AI75</f>
        <v>0</v>
      </c>
      <c r="K265" s="37">
        <f>Source!V75</f>
        <v>0</v>
      </c>
    </row>
    <row r="266" spans="1:28" x14ac:dyDescent="0.2">
      <c r="C266" s="40" t="str">
        <f>"Объем: "&amp;Source!I75&amp;"=41/"&amp;"100"</f>
        <v>Объем: 0,41=41/100</v>
      </c>
    </row>
    <row r="267" spans="1:28" x14ac:dyDescent="0.2">
      <c r="C267" s="9" t="s">
        <v>829</v>
      </c>
      <c r="D267" s="41">
        <f>Source!BZ75</f>
        <v>79</v>
      </c>
      <c r="E267" s="42">
        <f>(Source!AF75+Source!AE75)*Source!FX75/100</f>
        <v>444.375</v>
      </c>
      <c r="F267" s="41"/>
      <c r="G267" s="43">
        <f>Source!X75</f>
        <v>182.2</v>
      </c>
      <c r="H267" s="41" t="str">
        <f>CONCATENATE(Source!AT75)</f>
        <v>79</v>
      </c>
      <c r="I267" s="41"/>
      <c r="J267" s="41"/>
      <c r="K267" s="41"/>
    </row>
    <row r="268" spans="1:28" x14ac:dyDescent="0.2">
      <c r="C268" s="9" t="s">
        <v>830</v>
      </c>
      <c r="D268" s="41">
        <f>Source!CA75</f>
        <v>50</v>
      </c>
      <c r="E268" s="42">
        <f>(Source!AF75+Source!AE75)*Source!FY75/100</f>
        <v>281.25</v>
      </c>
      <c r="F268" s="41"/>
      <c r="G268" s="43">
        <f>Source!Y75</f>
        <v>115.32</v>
      </c>
      <c r="H268" s="41" t="str">
        <f>CONCATENATE(Source!AU75)</f>
        <v>50</v>
      </c>
      <c r="I268" s="41"/>
      <c r="J268" s="41"/>
      <c r="K268" s="41"/>
    </row>
    <row r="269" spans="1:28" x14ac:dyDescent="0.2">
      <c r="C269" s="9" t="s">
        <v>831</v>
      </c>
      <c r="D269" s="41"/>
      <c r="E269" s="42">
        <f>((Source!AF75+Source!AE75)*Source!FX75/100)+((Source!AF75+Source!AE75)*Source!FY75/100)+Source!AB75</f>
        <v>2428.7249999999999</v>
      </c>
      <c r="F269" s="41"/>
      <c r="G269" s="43">
        <f>Source!O75+Source!X75+Source!Y75</f>
        <v>995.79</v>
      </c>
      <c r="H269" s="41"/>
      <c r="I269" s="41"/>
      <c r="J269" s="41"/>
      <c r="K269" s="41"/>
    </row>
    <row r="270" spans="1:28" ht="14.25" x14ac:dyDescent="0.2">
      <c r="A270" s="33" t="str">
        <f>Source!E76</f>
        <v>37,1</v>
      </c>
      <c r="B270" s="33" t="str">
        <f>Source!F76</f>
        <v>01.7.07.07</v>
      </c>
      <c r="C270" s="34" t="str">
        <f>Source!G76</f>
        <v>Строительный мусор</v>
      </c>
      <c r="D270" s="11">
        <f>Source!I76</f>
        <v>0.99219999999999986</v>
      </c>
      <c r="E270" s="44">
        <f>Source!AB76</f>
        <v>0</v>
      </c>
      <c r="F270" s="44">
        <f>Source!AD76</f>
        <v>0</v>
      </c>
      <c r="G270" s="37">
        <f>Source!O76</f>
        <v>0</v>
      </c>
      <c r="H270" s="37">
        <f>Source!S76</f>
        <v>0</v>
      </c>
      <c r="I270" s="45">
        <f>Source!Q76</f>
        <v>0</v>
      </c>
      <c r="J270" s="45">
        <f>Source!AH76</f>
        <v>0</v>
      </c>
      <c r="K270" s="45">
        <f>Source!U76</f>
        <v>0</v>
      </c>
      <c r="T270">
        <f>Source!O76+Source!X76+Source!Y76</f>
        <v>0</v>
      </c>
      <c r="U270">
        <f>Source!P76</f>
        <v>0</v>
      </c>
      <c r="V270">
        <f>Source!S76</f>
        <v>0</v>
      </c>
      <c r="W270">
        <f>Source!Q76</f>
        <v>0</v>
      </c>
      <c r="X270">
        <f>Source!R76</f>
        <v>0</v>
      </c>
      <c r="Y270">
        <f>Source!U76</f>
        <v>0</v>
      </c>
      <c r="Z270">
        <f>Source!V76</f>
        <v>0</v>
      </c>
      <c r="AA270">
        <f>Source!X76</f>
        <v>0</v>
      </c>
      <c r="AB270">
        <f>Source!Y76</f>
        <v>0</v>
      </c>
    </row>
    <row r="271" spans="1:28" ht="14.25" x14ac:dyDescent="0.2">
      <c r="C271" s="35" t="str">
        <f>Source!H76</f>
        <v>т</v>
      </c>
      <c r="D271" s="11"/>
      <c r="E271" s="39">
        <f>Source!AF76</f>
        <v>0</v>
      </c>
      <c r="F271" s="39">
        <f>Source!AE76</f>
        <v>0</v>
      </c>
      <c r="G271" s="37"/>
      <c r="H271" s="37"/>
      <c r="I271" s="37">
        <f>Source!R76</f>
        <v>0</v>
      </c>
      <c r="J271" s="37">
        <f>Source!AI76</f>
        <v>0</v>
      </c>
      <c r="K271" s="37">
        <f>Source!V76</f>
        <v>0</v>
      </c>
    </row>
    <row r="272" spans="1:28" ht="85.5" x14ac:dyDescent="0.2">
      <c r="A272" s="33" t="str">
        <f>Source!E77</f>
        <v>38</v>
      </c>
      <c r="B272" s="33" t="str">
        <f>Source!F77</f>
        <v>61-1-9</v>
      </c>
      <c r="C272" s="34" t="str">
        <f>Source!G77</f>
        <v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 стен</v>
      </c>
      <c r="D272" s="11">
        <f>Source!I77</f>
        <v>0.41</v>
      </c>
      <c r="E272" s="44">
        <f>Source!AB77</f>
        <v>321.60000000000002</v>
      </c>
      <c r="F272" s="44">
        <f>Source!AD77</f>
        <v>17.2</v>
      </c>
      <c r="G272" s="37">
        <f>Source!O77</f>
        <v>131.85</v>
      </c>
      <c r="H272" s="37">
        <f>Source!S77</f>
        <v>124.27</v>
      </c>
      <c r="I272" s="45">
        <f>Source!Q77</f>
        <v>7.05</v>
      </c>
      <c r="J272" s="45">
        <f>Source!AH77</f>
        <v>35.83</v>
      </c>
      <c r="K272" s="45">
        <f>Source!U77</f>
        <v>14.690299999999999</v>
      </c>
      <c r="T272">
        <f>Source!O77+Source!X77+Source!Y77</f>
        <v>297.56</v>
      </c>
      <c r="U272">
        <f>Source!P77</f>
        <v>0.53</v>
      </c>
      <c r="V272">
        <f>Source!S77</f>
        <v>124.27</v>
      </c>
      <c r="W272">
        <f>Source!Q77</f>
        <v>7.05</v>
      </c>
      <c r="X272">
        <f>Source!R77</f>
        <v>4.18</v>
      </c>
      <c r="Y272">
        <f>Source!U77</f>
        <v>14.690299999999999</v>
      </c>
      <c r="Z272">
        <f>Source!V77</f>
        <v>0.38539999999999996</v>
      </c>
      <c r="AA272">
        <f>Source!X77</f>
        <v>101.48</v>
      </c>
      <c r="AB272">
        <f>Source!Y77</f>
        <v>64.23</v>
      </c>
    </row>
    <row r="273" spans="1:28" ht="14.25" x14ac:dyDescent="0.2">
      <c r="C273" s="35" t="str">
        <f>Source!H77</f>
        <v>100 м2</v>
      </c>
      <c r="D273" s="11"/>
      <c r="E273" s="39">
        <f>Source!AF77</f>
        <v>303.10000000000002</v>
      </c>
      <c r="F273" s="39">
        <f>Source!AE77</f>
        <v>10.199999999999999</v>
      </c>
      <c r="G273" s="37"/>
      <c r="H273" s="37"/>
      <c r="I273" s="37">
        <f>Source!R77</f>
        <v>4.18</v>
      </c>
      <c r="J273" s="37">
        <f>Source!AI77</f>
        <v>0.94</v>
      </c>
      <c r="K273" s="37">
        <f>Source!V77</f>
        <v>0.38539999999999996</v>
      </c>
    </row>
    <row r="274" spans="1:28" x14ac:dyDescent="0.2">
      <c r="C274" s="40" t="str">
        <f>"Объем: "&amp;Source!I77&amp;"=41/"&amp;"100"</f>
        <v>Объем: 0,41=41/100</v>
      </c>
    </row>
    <row r="275" spans="1:28" x14ac:dyDescent="0.2">
      <c r="C275" s="9" t="s">
        <v>829</v>
      </c>
      <c r="D275" s="41">
        <f>Source!BZ77</f>
        <v>79</v>
      </c>
      <c r="E275" s="42">
        <f>(Source!AF77+Source!AE77)*Source!FX77/100</f>
        <v>247.50700000000001</v>
      </c>
      <c r="F275" s="41"/>
      <c r="G275" s="43">
        <f>Source!X77</f>
        <v>101.48</v>
      </c>
      <c r="H275" s="41" t="str">
        <f>CONCATENATE(Source!AT77)</f>
        <v>79</v>
      </c>
      <c r="I275" s="41"/>
      <c r="J275" s="41"/>
      <c r="K275" s="41"/>
    </row>
    <row r="276" spans="1:28" x14ac:dyDescent="0.2">
      <c r="C276" s="9" t="s">
        <v>830</v>
      </c>
      <c r="D276" s="41">
        <f>Source!CA77</f>
        <v>50</v>
      </c>
      <c r="E276" s="42">
        <f>(Source!AF77+Source!AE77)*Source!FY77/100</f>
        <v>156.65</v>
      </c>
      <c r="F276" s="41"/>
      <c r="G276" s="43">
        <f>Source!Y77</f>
        <v>64.23</v>
      </c>
      <c r="H276" s="41" t="str">
        <f>CONCATENATE(Source!AU77)</f>
        <v>50</v>
      </c>
      <c r="I276" s="41"/>
      <c r="J276" s="41"/>
      <c r="K276" s="41"/>
    </row>
    <row r="277" spans="1:28" x14ac:dyDescent="0.2">
      <c r="C277" s="9" t="s">
        <v>831</v>
      </c>
      <c r="D277" s="41"/>
      <c r="E277" s="42">
        <f>((Source!AF77+Source!AE77)*Source!FX77/100)+((Source!AF77+Source!AE77)*Source!FY77/100)+Source!AB77</f>
        <v>725.75700000000006</v>
      </c>
      <c r="F277" s="41"/>
      <c r="G277" s="43">
        <f>Source!O77+Source!X77+Source!Y77</f>
        <v>297.56</v>
      </c>
      <c r="H277" s="41"/>
      <c r="I277" s="41"/>
      <c r="J277" s="41"/>
      <c r="K277" s="41"/>
    </row>
    <row r="278" spans="1:28" ht="28.5" x14ac:dyDescent="0.2">
      <c r="A278" s="33" t="str">
        <f>Source!E78</f>
        <v>38,1</v>
      </c>
      <c r="B278" s="33" t="str">
        <f>Source!F78</f>
        <v>04.3.02.05-0002</v>
      </c>
      <c r="C278" s="34" t="str">
        <f>Source!G78</f>
        <v>Смесь штукатурная «Ротбанд», КНАУФ</v>
      </c>
      <c r="D278" s="11">
        <f>Source!I78</f>
        <v>350.55</v>
      </c>
      <c r="E278" s="44">
        <f>Source!AB78</f>
        <v>2.1</v>
      </c>
      <c r="F278" s="44">
        <f>Source!AD78</f>
        <v>0</v>
      </c>
      <c r="G278" s="37">
        <f>Source!O78</f>
        <v>736.16</v>
      </c>
      <c r="H278" s="37">
        <f>Source!S78</f>
        <v>0</v>
      </c>
      <c r="I278" s="45">
        <f>Source!Q78</f>
        <v>0</v>
      </c>
      <c r="J278" s="45">
        <f>Source!AH78</f>
        <v>0</v>
      </c>
      <c r="K278" s="45">
        <f>Source!U78</f>
        <v>0</v>
      </c>
      <c r="T278">
        <f>Source!O78+Source!X78+Source!Y78</f>
        <v>736.16</v>
      </c>
      <c r="U278">
        <f>Source!P78</f>
        <v>736.16</v>
      </c>
      <c r="V278">
        <f>Source!S78</f>
        <v>0</v>
      </c>
      <c r="W278">
        <f>Source!Q78</f>
        <v>0</v>
      </c>
      <c r="X278">
        <f>Source!R78</f>
        <v>0</v>
      </c>
      <c r="Y278">
        <f>Source!U78</f>
        <v>0</v>
      </c>
      <c r="Z278">
        <f>Source!V78</f>
        <v>0</v>
      </c>
      <c r="AA278">
        <f>Source!X78</f>
        <v>0</v>
      </c>
      <c r="AB278">
        <f>Source!Y78</f>
        <v>0</v>
      </c>
    </row>
    <row r="279" spans="1:28" ht="14.25" x14ac:dyDescent="0.2">
      <c r="C279" s="35" t="str">
        <f>Source!H78</f>
        <v>кг</v>
      </c>
      <c r="D279" s="11"/>
      <c r="E279" s="39">
        <f>Source!AF78</f>
        <v>0</v>
      </c>
      <c r="F279" s="39">
        <f>Source!AE78</f>
        <v>0</v>
      </c>
      <c r="G279" s="37"/>
      <c r="H279" s="37"/>
      <c r="I279" s="37">
        <f>Source!R78</f>
        <v>0</v>
      </c>
      <c r="J279" s="37">
        <f>Source!AI78</f>
        <v>0</v>
      </c>
      <c r="K279" s="37">
        <f>Source!V78</f>
        <v>0</v>
      </c>
    </row>
    <row r="280" spans="1:28" ht="42.75" x14ac:dyDescent="0.2">
      <c r="A280" s="33" t="str">
        <f>Source!E80</f>
        <v>39</v>
      </c>
      <c r="B280" s="33" t="str">
        <f>Source!F80</f>
        <v>15-04-007-01</v>
      </c>
      <c r="C280" s="34" t="str">
        <f>Source!G80</f>
        <v>Окраска водно-дисперсионными акриловыми составами улучшенная по штукатурке стен</v>
      </c>
      <c r="D280" s="11">
        <f>Source!I80</f>
        <v>0.41</v>
      </c>
      <c r="E280" s="44">
        <f>Source!AB80</f>
        <v>1093.5</v>
      </c>
      <c r="F280" s="44">
        <f>Source!AD80</f>
        <v>13.1</v>
      </c>
      <c r="G280" s="37">
        <f>Source!O80</f>
        <v>448.34</v>
      </c>
      <c r="H280" s="37">
        <f>Source!S80</f>
        <v>179.5</v>
      </c>
      <c r="I280" s="45">
        <f>Source!Q80</f>
        <v>5.37</v>
      </c>
      <c r="J280" s="45">
        <f>Source!AH80</f>
        <v>50.094000000000001</v>
      </c>
      <c r="K280" s="45">
        <f>Source!U80</f>
        <v>20.538539999999998</v>
      </c>
      <c r="T280">
        <f>Source!O80+Source!X80+Source!Y80</f>
        <v>704.68999999999994</v>
      </c>
      <c r="U280">
        <f>Source!P80</f>
        <v>263.47000000000003</v>
      </c>
      <c r="V280">
        <f>Source!S80</f>
        <v>179.5</v>
      </c>
      <c r="W280">
        <f>Source!Q80</f>
        <v>5.37</v>
      </c>
      <c r="X280">
        <f>Source!R80</f>
        <v>1.03</v>
      </c>
      <c r="Y280">
        <f>Source!U80</f>
        <v>20.538539999999998</v>
      </c>
      <c r="Z280">
        <f>Source!V80</f>
        <v>8.7125000000000008E-2</v>
      </c>
      <c r="AA280">
        <f>Source!X80</f>
        <v>171.5</v>
      </c>
      <c r="AB280">
        <f>Source!Y80</f>
        <v>84.85</v>
      </c>
    </row>
    <row r="281" spans="1:28" ht="14.25" x14ac:dyDescent="0.2">
      <c r="C281" s="35" t="str">
        <f>Source!H80</f>
        <v>100 м2</v>
      </c>
      <c r="D281" s="11"/>
      <c r="E281" s="39">
        <f>Source!AF80</f>
        <v>437.8</v>
      </c>
      <c r="F281" s="39">
        <f>Source!AE80</f>
        <v>2.5</v>
      </c>
      <c r="G281" s="37"/>
      <c r="H281" s="37"/>
      <c r="I281" s="37">
        <f>Source!R80</f>
        <v>1.03</v>
      </c>
      <c r="J281" s="37">
        <f>Source!AI80</f>
        <v>0.21250000000000002</v>
      </c>
      <c r="K281" s="37">
        <f>Source!V80</f>
        <v>8.7125000000000008E-2</v>
      </c>
    </row>
    <row r="282" spans="1:28" x14ac:dyDescent="0.2">
      <c r="C282" s="40" t="str">
        <f>"Объем: "&amp;Source!I80&amp;"=41/"&amp;"100"</f>
        <v>Объем: 0,41=41/100</v>
      </c>
    </row>
    <row r="283" spans="1:28" x14ac:dyDescent="0.2">
      <c r="C283" s="40" t="s">
        <v>832</v>
      </c>
      <c r="D283" s="46" t="s">
        <v>61</v>
      </c>
      <c r="E283" s="46"/>
      <c r="F283" s="46"/>
      <c r="G283" s="46"/>
      <c r="H283" s="46"/>
      <c r="I283" s="46"/>
      <c r="J283" s="46"/>
      <c r="K283" s="46"/>
    </row>
    <row r="284" spans="1:28" x14ac:dyDescent="0.2">
      <c r="C284" s="40" t="s">
        <v>833</v>
      </c>
      <c r="D284" s="46" t="s">
        <v>61</v>
      </c>
      <c r="E284" s="46"/>
      <c r="F284" s="46"/>
      <c r="G284" s="46"/>
      <c r="H284" s="46"/>
      <c r="I284" s="46"/>
      <c r="J284" s="46"/>
      <c r="K284" s="46"/>
    </row>
    <row r="285" spans="1:28" x14ac:dyDescent="0.2">
      <c r="C285" s="40" t="s">
        <v>834</v>
      </c>
      <c r="D285" s="46" t="s">
        <v>62</v>
      </c>
      <c r="E285" s="46"/>
      <c r="F285" s="46"/>
      <c r="G285" s="46"/>
      <c r="H285" s="46"/>
      <c r="I285" s="46"/>
      <c r="J285" s="46"/>
      <c r="K285" s="46"/>
    </row>
    <row r="286" spans="1:28" x14ac:dyDescent="0.2">
      <c r="C286" s="40" t="s">
        <v>835</v>
      </c>
      <c r="D286" s="46" t="s">
        <v>62</v>
      </c>
      <c r="E286" s="46"/>
      <c r="F286" s="46"/>
      <c r="G286" s="46"/>
      <c r="H286" s="46"/>
      <c r="I286" s="46"/>
      <c r="J286" s="46"/>
      <c r="K286" s="46"/>
    </row>
    <row r="287" spans="1:28" x14ac:dyDescent="0.2">
      <c r="C287" s="40" t="s">
        <v>836</v>
      </c>
      <c r="D287" s="46" t="s">
        <v>61</v>
      </c>
      <c r="E287" s="46"/>
      <c r="F287" s="46"/>
      <c r="G287" s="46"/>
      <c r="H287" s="46"/>
      <c r="I287" s="46"/>
      <c r="J287" s="46"/>
      <c r="K287" s="46"/>
    </row>
    <row r="288" spans="1:28" x14ac:dyDescent="0.2">
      <c r="C288" s="9" t="s">
        <v>829</v>
      </c>
      <c r="D288" s="41">
        <f>Source!BZ80</f>
        <v>105</v>
      </c>
      <c r="E288" s="42">
        <f>(Source!AF80+Source!AE80)*Source!FX80/100</f>
        <v>416.08349999999996</v>
      </c>
      <c r="F288" s="41" t="str">
        <f>CONCATENATE(Source!DL80,Source!FT80, "=", Source!FX80, "%")</f>
        <v>*0,9=94,5%</v>
      </c>
      <c r="G288" s="43">
        <f>Source!X80</f>
        <v>171.5</v>
      </c>
      <c r="H288" s="41" t="str">
        <f>CONCATENATE(Source!AT80)</f>
        <v>95</v>
      </c>
      <c r="I288" s="41"/>
      <c r="J288" s="41"/>
      <c r="K288" s="41"/>
    </row>
    <row r="289" spans="1:28" x14ac:dyDescent="0.2">
      <c r="C289" s="9" t="s">
        <v>830</v>
      </c>
      <c r="D289" s="41">
        <f>Source!CA80</f>
        <v>55</v>
      </c>
      <c r="E289" s="42">
        <f>(Source!AF80+Source!AE80)*Source!FY80/100</f>
        <v>205.84025000000003</v>
      </c>
      <c r="F289" s="41" t="str">
        <f>CONCATENATE(Source!DM80,Source!FU80, "=", Source!FY80, "%")</f>
        <v>*0,85=46,75%</v>
      </c>
      <c r="G289" s="43">
        <f>Source!Y80</f>
        <v>84.85</v>
      </c>
      <c r="H289" s="41" t="str">
        <f>CONCATENATE(Source!AU80)</f>
        <v>47</v>
      </c>
      <c r="I289" s="41"/>
      <c r="J289" s="41"/>
      <c r="K289" s="41"/>
    </row>
    <row r="290" spans="1:28" x14ac:dyDescent="0.2">
      <c r="C290" s="9" t="s">
        <v>831</v>
      </c>
      <c r="D290" s="41"/>
      <c r="E290" s="42">
        <f>((Source!AF80+Source!AE80)*Source!FX80/100)+((Source!AF80+Source!AE80)*Source!FY80/100)+Source!AB80</f>
        <v>1715.4237499999999</v>
      </c>
      <c r="F290" s="41"/>
      <c r="G290" s="43">
        <f>Source!O80+Source!X80+Source!Y80</f>
        <v>704.68999999999994</v>
      </c>
      <c r="H290" s="41"/>
      <c r="I290" s="41"/>
      <c r="J290" s="41"/>
      <c r="K290" s="41"/>
    </row>
    <row r="291" spans="1:28" ht="28.5" x14ac:dyDescent="0.2">
      <c r="A291" s="33" t="str">
        <f>Source!E81</f>
        <v>39,1</v>
      </c>
      <c r="B291" s="33" t="str">
        <f>Source!F81</f>
        <v>14.3.02.01-0203</v>
      </c>
      <c r="C291" s="34" t="str">
        <f>Source!G81</f>
        <v>Краска акриловая фасадная "БИРСС Фасад-Колор М", тон яркий</v>
      </c>
      <c r="D291" s="11">
        <f>Source!I81</f>
        <v>1.23E-2</v>
      </c>
      <c r="E291" s="44">
        <f>Source!AB81</f>
        <v>37375.4</v>
      </c>
      <c r="F291" s="44">
        <f>Source!AD81</f>
        <v>0</v>
      </c>
      <c r="G291" s="37">
        <f>Source!O81</f>
        <v>459.72</v>
      </c>
      <c r="H291" s="37">
        <f>Source!S81</f>
        <v>0</v>
      </c>
      <c r="I291" s="45">
        <f>Source!Q81</f>
        <v>0</v>
      </c>
      <c r="J291" s="45">
        <f>Source!AH81</f>
        <v>0</v>
      </c>
      <c r="K291" s="45">
        <f>Source!U81</f>
        <v>0</v>
      </c>
      <c r="T291">
        <f>Source!O81+Source!X81+Source!Y81</f>
        <v>459.72</v>
      </c>
      <c r="U291">
        <f>Source!P81</f>
        <v>459.72</v>
      </c>
      <c r="V291">
        <f>Source!S81</f>
        <v>0</v>
      </c>
      <c r="W291">
        <f>Source!Q81</f>
        <v>0</v>
      </c>
      <c r="X291">
        <f>Source!R81</f>
        <v>0</v>
      </c>
      <c r="Y291">
        <f>Source!U81</f>
        <v>0</v>
      </c>
      <c r="Z291">
        <f>Source!V81</f>
        <v>0</v>
      </c>
      <c r="AA291">
        <f>Source!X81</f>
        <v>0</v>
      </c>
      <c r="AB291">
        <f>Source!Y81</f>
        <v>0</v>
      </c>
    </row>
    <row r="292" spans="1:28" ht="14.25" x14ac:dyDescent="0.2">
      <c r="C292" s="35" t="str">
        <f>Source!H81</f>
        <v>т</v>
      </c>
      <c r="D292" s="11"/>
      <c r="E292" s="39">
        <f>Source!AF81</f>
        <v>0</v>
      </c>
      <c r="F292" s="39">
        <f>Source!AE81</f>
        <v>0</v>
      </c>
      <c r="G292" s="37"/>
      <c r="H292" s="37"/>
      <c r="I292" s="37">
        <f>Source!R81</f>
        <v>0</v>
      </c>
      <c r="J292" s="37">
        <f>Source!AI81</f>
        <v>0</v>
      </c>
      <c r="K292" s="37">
        <f>Source!V81</f>
        <v>0</v>
      </c>
    </row>
    <row r="293" spans="1:28" ht="28.5" x14ac:dyDescent="0.2">
      <c r="A293" s="33" t="str">
        <f>Source!E82</f>
        <v>39,2</v>
      </c>
      <c r="B293" s="33" t="str">
        <f>Source!F82</f>
        <v>14.4.01.02-0101</v>
      </c>
      <c r="C293" s="34" t="str">
        <f>Source!G82</f>
        <v>Грунтовка: акриловая глубокого проникновения "БИРСС Грунт КШ"</v>
      </c>
      <c r="D293" s="11">
        <f>Source!I82</f>
        <v>8.2000000000000007E-3</v>
      </c>
      <c r="E293" s="44">
        <f>Source!AB82</f>
        <v>11225.8</v>
      </c>
      <c r="F293" s="44">
        <f>Source!AD82</f>
        <v>0</v>
      </c>
      <c r="G293" s="37">
        <f>Source!O82</f>
        <v>92.05</v>
      </c>
      <c r="H293" s="37">
        <f>Source!S82</f>
        <v>0</v>
      </c>
      <c r="I293" s="45">
        <f>Source!Q82</f>
        <v>0</v>
      </c>
      <c r="J293" s="45">
        <f>Source!AH82</f>
        <v>0</v>
      </c>
      <c r="K293" s="45">
        <f>Source!U82</f>
        <v>0</v>
      </c>
      <c r="T293">
        <f>Source!O82+Source!X82+Source!Y82</f>
        <v>92.05</v>
      </c>
      <c r="U293">
        <f>Source!P82</f>
        <v>92.05</v>
      </c>
      <c r="V293">
        <f>Source!S82</f>
        <v>0</v>
      </c>
      <c r="W293">
        <f>Source!Q82</f>
        <v>0</v>
      </c>
      <c r="X293">
        <f>Source!R82</f>
        <v>0</v>
      </c>
      <c r="Y293">
        <f>Source!U82</f>
        <v>0</v>
      </c>
      <c r="Z293">
        <f>Source!V82</f>
        <v>0</v>
      </c>
      <c r="AA293">
        <f>Source!X82</f>
        <v>0</v>
      </c>
      <c r="AB293">
        <f>Source!Y82</f>
        <v>0</v>
      </c>
    </row>
    <row r="294" spans="1:28" ht="14.25" x14ac:dyDescent="0.2">
      <c r="C294" s="35" t="str">
        <f>Source!H82</f>
        <v>т</v>
      </c>
      <c r="D294" s="11"/>
      <c r="E294" s="39">
        <f>Source!AF82</f>
        <v>0</v>
      </c>
      <c r="F294" s="39">
        <f>Source!AE82</f>
        <v>0</v>
      </c>
      <c r="G294" s="37"/>
      <c r="H294" s="37"/>
      <c r="I294" s="37">
        <f>Source!R82</f>
        <v>0</v>
      </c>
      <c r="J294" s="37">
        <f>Source!AI82</f>
        <v>0</v>
      </c>
      <c r="K294" s="37">
        <f>Source!V82</f>
        <v>0</v>
      </c>
    </row>
    <row r="295" spans="1:28" ht="28.5" x14ac:dyDescent="0.2">
      <c r="A295" s="33" t="str">
        <f>Source!E84</f>
        <v>41</v>
      </c>
      <c r="B295" s="33" t="str">
        <f>Source!F84</f>
        <v>68-12-5</v>
      </c>
      <c r="C295" s="34" t="str">
        <f>Source!G84</f>
        <v>Разборка покрытий и оснований цементно-бетонных</v>
      </c>
      <c r="D295" s="11">
        <f>Source!I84</f>
        <v>5.5E-2</v>
      </c>
      <c r="E295" s="44">
        <f>Source!AB84</f>
        <v>2423.6999999999998</v>
      </c>
      <c r="F295" s="44">
        <f>Source!AD84</f>
        <v>1794.9</v>
      </c>
      <c r="G295" s="37">
        <f>Source!O84</f>
        <v>133.30000000000001</v>
      </c>
      <c r="H295" s="37">
        <f>Source!S84</f>
        <v>34.58</v>
      </c>
      <c r="I295" s="45">
        <f>Source!Q84</f>
        <v>98.72</v>
      </c>
      <c r="J295" s="45">
        <f>Source!AH84</f>
        <v>77.72</v>
      </c>
      <c r="K295" s="45">
        <f>Source!U84</f>
        <v>4.2746000000000004</v>
      </c>
      <c r="T295">
        <f>Source!O84+Source!X84+Source!Y84</f>
        <v>210.52</v>
      </c>
      <c r="U295">
        <f>Source!P84</f>
        <v>0</v>
      </c>
      <c r="V295">
        <f>Source!S84</f>
        <v>34.58</v>
      </c>
      <c r="W295">
        <f>Source!Q84</f>
        <v>98.72</v>
      </c>
      <c r="X295">
        <f>Source!R84</f>
        <v>12.51</v>
      </c>
      <c r="Y295">
        <f>Source!U84</f>
        <v>4.2746000000000004</v>
      </c>
      <c r="Z295">
        <f>Source!V84</f>
        <v>0.92675000000000007</v>
      </c>
      <c r="AA295">
        <f>Source!X84</f>
        <v>48.97</v>
      </c>
      <c r="AB295">
        <f>Source!Y84</f>
        <v>28.25</v>
      </c>
    </row>
    <row r="296" spans="1:28" ht="14.25" x14ac:dyDescent="0.2">
      <c r="C296" s="35" t="str">
        <f>Source!H84</f>
        <v>100 м3</v>
      </c>
      <c r="D296" s="11"/>
      <c r="E296" s="39">
        <f>Source!AF84</f>
        <v>628.79999999999995</v>
      </c>
      <c r="F296" s="39">
        <f>Source!AE84</f>
        <v>227.5</v>
      </c>
      <c r="G296" s="37"/>
      <c r="H296" s="37"/>
      <c r="I296" s="37">
        <f>Source!R84</f>
        <v>12.51</v>
      </c>
      <c r="J296" s="37">
        <f>Source!AI84</f>
        <v>16.850000000000001</v>
      </c>
      <c r="K296" s="37">
        <f>Source!V84</f>
        <v>0.92675000000000007</v>
      </c>
    </row>
    <row r="297" spans="1:28" x14ac:dyDescent="0.2">
      <c r="C297" s="40" t="str">
        <f>"Объем: "&amp;Source!I84&amp;"=5,5/"&amp;"100"</f>
        <v>Объем: 0,055=5,5/100</v>
      </c>
    </row>
    <row r="298" spans="1:28" x14ac:dyDescent="0.2">
      <c r="C298" s="9" t="s">
        <v>829</v>
      </c>
      <c r="D298" s="41">
        <f>Source!BZ84</f>
        <v>104</v>
      </c>
      <c r="E298" s="42">
        <f>(Source!AF84+Source!AE84)*Source!FX84/100</f>
        <v>890.55200000000002</v>
      </c>
      <c r="F298" s="41"/>
      <c r="G298" s="43">
        <f>Source!X84</f>
        <v>48.97</v>
      </c>
      <c r="H298" s="41" t="str">
        <f>CONCATENATE(Source!AT84)</f>
        <v>104</v>
      </c>
      <c r="I298" s="41"/>
      <c r="J298" s="41"/>
      <c r="K298" s="41"/>
    </row>
    <row r="299" spans="1:28" x14ac:dyDescent="0.2">
      <c r="C299" s="9" t="s">
        <v>830</v>
      </c>
      <c r="D299" s="41">
        <f>Source!CA84</f>
        <v>60</v>
      </c>
      <c r="E299" s="42">
        <f>(Source!AF84+Source!AE84)*Source!FY84/100</f>
        <v>513.78</v>
      </c>
      <c r="F299" s="41"/>
      <c r="G299" s="43">
        <f>Source!Y84</f>
        <v>28.25</v>
      </c>
      <c r="H299" s="41" t="str">
        <f>CONCATENATE(Source!AU84)</f>
        <v>60</v>
      </c>
      <c r="I299" s="41"/>
      <c r="J299" s="41"/>
      <c r="K299" s="41"/>
    </row>
    <row r="300" spans="1:28" x14ac:dyDescent="0.2">
      <c r="C300" s="9" t="s">
        <v>831</v>
      </c>
      <c r="D300" s="41"/>
      <c r="E300" s="42">
        <f>((Source!AF84+Source!AE84)*Source!FX84/100)+((Source!AF84+Source!AE84)*Source!FY84/100)+Source!AB84</f>
        <v>3828.0319999999997</v>
      </c>
      <c r="F300" s="41"/>
      <c r="G300" s="43">
        <f>Source!O84+Source!X84+Source!Y84</f>
        <v>210.52</v>
      </c>
      <c r="H300" s="41"/>
      <c r="I300" s="41"/>
      <c r="J300" s="41"/>
      <c r="K300" s="41"/>
    </row>
    <row r="301" spans="1:28" ht="42.75" x14ac:dyDescent="0.2">
      <c r="A301" s="33" t="str">
        <f>Source!E85</f>
        <v>42</v>
      </c>
      <c r="B301" s="33" t="str">
        <f>Source!F85</f>
        <v>01-02-057-01</v>
      </c>
      <c r="C301" s="34" t="str">
        <f>Source!G85</f>
        <v>Разработка грунта вручную в траншеях глубиной до 2 м без креплений с откосами, группа грунтов 1</v>
      </c>
      <c r="D301" s="11">
        <f>Source!I85</f>
        <v>0.16</v>
      </c>
      <c r="E301" s="44">
        <f>Source!AB85</f>
        <v>920.4</v>
      </c>
      <c r="F301" s="44">
        <f>Source!AD85</f>
        <v>0</v>
      </c>
      <c r="G301" s="37">
        <f>Source!O85</f>
        <v>147.26</v>
      </c>
      <c r="H301" s="37">
        <f>Source!S85</f>
        <v>147.26</v>
      </c>
      <c r="I301" s="45">
        <f>Source!Q85</f>
        <v>0</v>
      </c>
      <c r="J301" s="45">
        <f>Source!AH85</f>
        <v>118</v>
      </c>
      <c r="K301" s="45">
        <f>Source!U85</f>
        <v>18.88</v>
      </c>
      <c r="T301">
        <f>Source!O85+Source!X85+Source!Y85</f>
        <v>309.25</v>
      </c>
      <c r="U301">
        <f>Source!P85</f>
        <v>0</v>
      </c>
      <c r="V301">
        <f>Source!S85</f>
        <v>147.26</v>
      </c>
      <c r="W301">
        <f>Source!Q85</f>
        <v>0</v>
      </c>
      <c r="X301">
        <f>Source!R85</f>
        <v>0</v>
      </c>
      <c r="Y301">
        <f>Source!U85</f>
        <v>18.88</v>
      </c>
      <c r="Z301">
        <f>Source!V85</f>
        <v>0</v>
      </c>
      <c r="AA301">
        <f>Source!X85</f>
        <v>106.03</v>
      </c>
      <c r="AB301">
        <f>Source!Y85</f>
        <v>55.96</v>
      </c>
    </row>
    <row r="302" spans="1:28" ht="14.25" x14ac:dyDescent="0.2">
      <c r="C302" s="35" t="str">
        <f>Source!H85</f>
        <v>100 м3</v>
      </c>
      <c r="D302" s="11"/>
      <c r="E302" s="39">
        <f>Source!AF85</f>
        <v>920.4</v>
      </c>
      <c r="F302" s="39">
        <f>Source!AE85</f>
        <v>0</v>
      </c>
      <c r="G302" s="37"/>
      <c r="H302" s="37"/>
      <c r="I302" s="37">
        <f>Source!R85</f>
        <v>0</v>
      </c>
      <c r="J302" s="37">
        <f>Source!AI85</f>
        <v>0</v>
      </c>
      <c r="K302" s="37">
        <f>Source!V85</f>
        <v>0</v>
      </c>
    </row>
    <row r="303" spans="1:28" x14ac:dyDescent="0.2">
      <c r="C303" s="40" t="str">
        <f>"Объем: "&amp;Source!I85&amp;"=16/"&amp;"100"</f>
        <v>Объем: 0,16=16/100</v>
      </c>
    </row>
    <row r="304" spans="1:28" x14ac:dyDescent="0.2">
      <c r="C304" s="9" t="s">
        <v>829</v>
      </c>
      <c r="D304" s="41">
        <f>Source!BZ85</f>
        <v>80</v>
      </c>
      <c r="E304" s="42">
        <f>(Source!AF85+Source!AE85)*Source!FX85/100</f>
        <v>662.68799999999999</v>
      </c>
      <c r="F304" s="41" t="str">
        <f>CONCATENATE(Source!DL85,Source!FT85, "=", Source!FX85, "%")</f>
        <v>*0,9=72%</v>
      </c>
      <c r="G304" s="43">
        <f>Source!X85</f>
        <v>106.03</v>
      </c>
      <c r="H304" s="41" t="str">
        <f>CONCATENATE(Source!AT85)</f>
        <v>72</v>
      </c>
      <c r="I304" s="41"/>
      <c r="J304" s="41"/>
      <c r="K304" s="41"/>
    </row>
    <row r="305" spans="1:28" x14ac:dyDescent="0.2">
      <c r="C305" s="9" t="s">
        <v>830</v>
      </c>
      <c r="D305" s="41">
        <f>Source!CA85</f>
        <v>45</v>
      </c>
      <c r="E305" s="42">
        <f>(Source!AF85+Source!AE85)*Source!FY85/100</f>
        <v>352.05299999999994</v>
      </c>
      <c r="F305" s="41" t="str">
        <f>CONCATENATE(Source!DM85,Source!FU85, "=", Source!FY85, "%")</f>
        <v>*0,85=38,25%</v>
      </c>
      <c r="G305" s="43">
        <f>Source!Y85</f>
        <v>55.96</v>
      </c>
      <c r="H305" s="41" t="str">
        <f>CONCATENATE(Source!AU85)</f>
        <v>38</v>
      </c>
      <c r="I305" s="41"/>
      <c r="J305" s="41"/>
      <c r="K305" s="41"/>
    </row>
    <row r="306" spans="1:28" x14ac:dyDescent="0.2">
      <c r="C306" s="9" t="s">
        <v>831</v>
      </c>
      <c r="D306" s="41"/>
      <c r="E306" s="42">
        <f>((Source!AF85+Source!AE85)*Source!FX85/100)+((Source!AF85+Source!AE85)*Source!FY85/100)+Source!AB85</f>
        <v>1935.1410000000001</v>
      </c>
      <c r="F306" s="41"/>
      <c r="G306" s="43">
        <f>Source!O85+Source!X85+Source!Y85</f>
        <v>309.25</v>
      </c>
      <c r="H306" s="41"/>
      <c r="I306" s="41"/>
      <c r="J306" s="41"/>
      <c r="K306" s="41"/>
    </row>
    <row r="307" spans="1:28" ht="42.75" x14ac:dyDescent="0.2">
      <c r="A307" s="33" t="str">
        <f>Source!E86</f>
        <v>43</v>
      </c>
      <c r="B307" s="33" t="str">
        <f>Source!F86</f>
        <v>11-01-002-01</v>
      </c>
      <c r="C307" s="34" t="str">
        <f>Source!G86</f>
        <v>Устройство подстилающих слоев песчаных толщиной 10 см (55*0,10м=5,5м3)</v>
      </c>
      <c r="D307" s="11">
        <f>Source!I86</f>
        <v>5.5</v>
      </c>
      <c r="E307" s="44">
        <f>Source!AB86</f>
        <v>57.1</v>
      </c>
      <c r="F307" s="44">
        <f>Source!AD86</f>
        <v>27.2</v>
      </c>
      <c r="G307" s="37">
        <f>Source!O86</f>
        <v>314.05</v>
      </c>
      <c r="H307" s="37">
        <f>Source!S86</f>
        <v>162.25</v>
      </c>
      <c r="I307" s="45">
        <f>Source!Q86</f>
        <v>149.6</v>
      </c>
      <c r="J307" s="45">
        <f>Source!AH86</f>
        <v>3.41</v>
      </c>
      <c r="K307" s="45">
        <f>Source!U86</f>
        <v>18.755000000000003</v>
      </c>
      <c r="T307">
        <f>Source!O86+Source!X86+Source!Y86</f>
        <v>626.86</v>
      </c>
      <c r="U307">
        <f>Source!P86</f>
        <v>2.2000000000000002</v>
      </c>
      <c r="V307">
        <f>Source!S86</f>
        <v>162.25</v>
      </c>
      <c r="W307">
        <f>Source!Q86</f>
        <v>149.6</v>
      </c>
      <c r="X307">
        <f>Source!R86</f>
        <v>16.5</v>
      </c>
      <c r="Y307">
        <f>Source!U86</f>
        <v>18.755000000000003</v>
      </c>
      <c r="Z307">
        <f>Source!V86</f>
        <v>1.65</v>
      </c>
      <c r="AA307">
        <f>Source!X86</f>
        <v>198.41</v>
      </c>
      <c r="AB307">
        <f>Source!Y86</f>
        <v>114.4</v>
      </c>
    </row>
    <row r="308" spans="1:28" ht="14.25" x14ac:dyDescent="0.2">
      <c r="C308" s="35" t="str">
        <f>Source!H86</f>
        <v>м3</v>
      </c>
      <c r="D308" s="11"/>
      <c r="E308" s="39">
        <f>Source!AF86</f>
        <v>29.5</v>
      </c>
      <c r="F308" s="39">
        <f>Source!AE86</f>
        <v>3</v>
      </c>
      <c r="G308" s="37"/>
      <c r="H308" s="37"/>
      <c r="I308" s="37">
        <f>Source!R86</f>
        <v>16.5</v>
      </c>
      <c r="J308" s="37">
        <f>Source!AI86</f>
        <v>0.3</v>
      </c>
      <c r="K308" s="37">
        <f>Source!V86</f>
        <v>1.65</v>
      </c>
    </row>
    <row r="309" spans="1:28" x14ac:dyDescent="0.2">
      <c r="C309" s="9" t="s">
        <v>829</v>
      </c>
      <c r="D309" s="41">
        <f>Source!BZ86</f>
        <v>123</v>
      </c>
      <c r="E309" s="42">
        <f>(Source!AF86+Source!AE86)*Source!FX86/100</f>
        <v>35.977499999999999</v>
      </c>
      <c r="F309" s="41" t="str">
        <f>CONCATENATE(Source!DL86,Source!FT86, "=", Source!FX86, "%")</f>
        <v>*0,9=110,7%</v>
      </c>
      <c r="G309" s="43">
        <f>Source!X86</f>
        <v>198.41</v>
      </c>
      <c r="H309" s="41" t="str">
        <f>CONCATENATE(Source!AT86)</f>
        <v>111</v>
      </c>
      <c r="I309" s="41"/>
      <c r="J309" s="41"/>
      <c r="K309" s="41"/>
    </row>
    <row r="310" spans="1:28" x14ac:dyDescent="0.2">
      <c r="C310" s="9" t="s">
        <v>830</v>
      </c>
      <c r="D310" s="41">
        <f>Source!CA86</f>
        <v>75</v>
      </c>
      <c r="E310" s="42">
        <f>(Source!AF86+Source!AE86)*Source!FY86/100</f>
        <v>20.71875</v>
      </c>
      <c r="F310" s="41" t="str">
        <f>CONCATENATE(Source!DM86,Source!FU86, "=", Source!FY86, "%")</f>
        <v>*0,85=63,75%</v>
      </c>
      <c r="G310" s="43">
        <f>Source!Y86</f>
        <v>114.4</v>
      </c>
      <c r="H310" s="41" t="str">
        <f>CONCATENATE(Source!AU86)</f>
        <v>64</v>
      </c>
      <c r="I310" s="41"/>
      <c r="J310" s="41"/>
      <c r="K310" s="41"/>
    </row>
    <row r="311" spans="1:28" x14ac:dyDescent="0.2">
      <c r="C311" s="9" t="s">
        <v>831</v>
      </c>
      <c r="D311" s="41"/>
      <c r="E311" s="42">
        <f>((Source!AF86+Source!AE86)*Source!FX86/100)+((Source!AF86+Source!AE86)*Source!FY86/100)+Source!AB86</f>
        <v>113.79625</v>
      </c>
      <c r="F311" s="41"/>
      <c r="G311" s="43">
        <f>Source!O86+Source!X86+Source!Y86</f>
        <v>626.86</v>
      </c>
      <c r="H311" s="41"/>
      <c r="I311" s="41"/>
      <c r="J311" s="41"/>
      <c r="K311" s="41"/>
    </row>
    <row r="312" spans="1:28" ht="28.5" x14ac:dyDescent="0.2">
      <c r="A312" s="33" t="str">
        <f>Source!E87</f>
        <v>43,1</v>
      </c>
      <c r="B312" s="33" t="str">
        <f>Source!F87</f>
        <v>02.3.01.02-0015</v>
      </c>
      <c r="C312" s="34" t="str">
        <f>Source!G87</f>
        <v>Песок природный для строительных работ средний</v>
      </c>
      <c r="D312" s="11">
        <f>Source!I87</f>
        <v>6.6</v>
      </c>
      <c r="E312" s="44">
        <f>Source!AB87</f>
        <v>55.3</v>
      </c>
      <c r="F312" s="44">
        <f>Source!AD87</f>
        <v>0</v>
      </c>
      <c r="G312" s="37">
        <f>Source!O87</f>
        <v>364.98</v>
      </c>
      <c r="H312" s="37">
        <f>Source!S87</f>
        <v>0</v>
      </c>
      <c r="I312" s="45">
        <f>Source!Q87</f>
        <v>0</v>
      </c>
      <c r="J312" s="45">
        <f>Source!AH87</f>
        <v>0</v>
      </c>
      <c r="K312" s="45">
        <f>Source!U87</f>
        <v>0</v>
      </c>
      <c r="T312">
        <f>Source!O87+Source!X87+Source!Y87</f>
        <v>364.98</v>
      </c>
      <c r="U312">
        <f>Source!P87</f>
        <v>364.98</v>
      </c>
      <c r="V312">
        <f>Source!S87</f>
        <v>0</v>
      </c>
      <c r="W312">
        <f>Source!Q87</f>
        <v>0</v>
      </c>
      <c r="X312">
        <f>Source!R87</f>
        <v>0</v>
      </c>
      <c r="Y312">
        <f>Source!U87</f>
        <v>0</v>
      </c>
      <c r="Z312">
        <f>Source!V87</f>
        <v>0</v>
      </c>
      <c r="AA312">
        <f>Source!X87</f>
        <v>0</v>
      </c>
      <c r="AB312">
        <f>Source!Y87</f>
        <v>0</v>
      </c>
    </row>
    <row r="313" spans="1:28" ht="14.25" x14ac:dyDescent="0.2">
      <c r="C313" s="35" t="str">
        <f>Source!H87</f>
        <v>м3</v>
      </c>
      <c r="D313" s="11"/>
      <c r="E313" s="39">
        <f>Source!AF87</f>
        <v>0</v>
      </c>
      <c r="F313" s="39">
        <f>Source!AE87</f>
        <v>0</v>
      </c>
      <c r="G313" s="37"/>
      <c r="H313" s="37"/>
      <c r="I313" s="37">
        <f>Source!R87</f>
        <v>0</v>
      </c>
      <c r="J313" s="37">
        <f>Source!AI87</f>
        <v>0</v>
      </c>
      <c r="K313" s="37">
        <f>Source!V87</f>
        <v>0</v>
      </c>
    </row>
    <row r="314" spans="1:28" ht="28.5" x14ac:dyDescent="0.2">
      <c r="A314" s="33" t="str">
        <f>Source!E88</f>
        <v>44</v>
      </c>
      <c r="B314" s="33" t="str">
        <f>Source!F88</f>
        <v>11-01-002-04</v>
      </c>
      <c r="C314" s="34" t="str">
        <f>Source!G88</f>
        <v>Устройство подстилающих слоев щебеночных толщиной 10 см</v>
      </c>
      <c r="D314" s="11">
        <f>Source!I88</f>
        <v>5.5</v>
      </c>
      <c r="E314" s="44">
        <f>Source!AB88</f>
        <v>83.5</v>
      </c>
      <c r="F314" s="44">
        <f>Source!AD88</f>
        <v>50</v>
      </c>
      <c r="G314" s="37">
        <f>Source!O88</f>
        <v>459.25</v>
      </c>
      <c r="H314" s="37">
        <f>Source!S88</f>
        <v>182.05</v>
      </c>
      <c r="I314" s="45">
        <f>Source!Q88</f>
        <v>275</v>
      </c>
      <c r="J314" s="45">
        <f>Source!AH88</f>
        <v>3.73</v>
      </c>
      <c r="K314" s="45">
        <f>Source!U88</f>
        <v>20.515000000000001</v>
      </c>
      <c r="T314">
        <f>Source!O88+Source!X88+Source!Y88</f>
        <v>830.77</v>
      </c>
      <c r="U314">
        <f>Source!P88</f>
        <v>2.2000000000000002</v>
      </c>
      <c r="V314">
        <f>Source!S88</f>
        <v>182.05</v>
      </c>
      <c r="W314">
        <f>Source!Q88</f>
        <v>275</v>
      </c>
      <c r="X314">
        <f>Source!R88</f>
        <v>30.25</v>
      </c>
      <c r="Y314">
        <f>Source!U88</f>
        <v>20.515000000000001</v>
      </c>
      <c r="Z314">
        <f>Source!V88</f>
        <v>3.0250000000000004</v>
      </c>
      <c r="AA314">
        <f>Source!X88</f>
        <v>235.65</v>
      </c>
      <c r="AB314">
        <f>Source!Y88</f>
        <v>135.87</v>
      </c>
    </row>
    <row r="315" spans="1:28" ht="14.25" x14ac:dyDescent="0.2">
      <c r="C315" s="35" t="str">
        <f>Source!H88</f>
        <v>м3</v>
      </c>
      <c r="D315" s="11"/>
      <c r="E315" s="39">
        <f>Source!AF88</f>
        <v>33.1</v>
      </c>
      <c r="F315" s="39">
        <f>Source!AE88</f>
        <v>5.5</v>
      </c>
      <c r="G315" s="37"/>
      <c r="H315" s="37"/>
      <c r="I315" s="37">
        <f>Source!R88</f>
        <v>30.25</v>
      </c>
      <c r="J315" s="37">
        <f>Source!AI88</f>
        <v>0.55000000000000004</v>
      </c>
      <c r="K315" s="37">
        <f>Source!V88</f>
        <v>3.0250000000000004</v>
      </c>
    </row>
    <row r="316" spans="1:28" x14ac:dyDescent="0.2">
      <c r="C316" s="9" t="s">
        <v>829</v>
      </c>
      <c r="D316" s="41">
        <f>Source!BZ88</f>
        <v>123</v>
      </c>
      <c r="E316" s="42">
        <f>(Source!AF88+Source!AE88)*Source!FX88/100</f>
        <v>42.730200000000004</v>
      </c>
      <c r="F316" s="41" t="str">
        <f>CONCATENATE(Source!DL88,Source!FT88, "=", Source!FX88, "%")</f>
        <v>*0,9=110,7%</v>
      </c>
      <c r="G316" s="43">
        <f>Source!X88</f>
        <v>235.65</v>
      </c>
      <c r="H316" s="41" t="str">
        <f>CONCATENATE(Source!AT88)</f>
        <v>111</v>
      </c>
      <c r="I316" s="41"/>
      <c r="J316" s="41"/>
      <c r="K316" s="41"/>
    </row>
    <row r="317" spans="1:28" x14ac:dyDescent="0.2">
      <c r="C317" s="9" t="s">
        <v>830</v>
      </c>
      <c r="D317" s="41">
        <f>Source!CA88</f>
        <v>75</v>
      </c>
      <c r="E317" s="42">
        <f>(Source!AF88+Source!AE88)*Source!FY88/100</f>
        <v>24.607500000000002</v>
      </c>
      <c r="F317" s="41" t="str">
        <f>CONCATENATE(Source!DM88,Source!FU88, "=", Source!FY88, "%")</f>
        <v>*0,85=63,75%</v>
      </c>
      <c r="G317" s="43">
        <f>Source!Y88</f>
        <v>135.87</v>
      </c>
      <c r="H317" s="41" t="str">
        <f>CONCATENATE(Source!AU88)</f>
        <v>64</v>
      </c>
      <c r="I317" s="41"/>
      <c r="J317" s="41"/>
      <c r="K317" s="41"/>
    </row>
    <row r="318" spans="1:28" x14ac:dyDescent="0.2">
      <c r="C318" s="9" t="s">
        <v>831</v>
      </c>
      <c r="D318" s="41"/>
      <c r="E318" s="42">
        <f>((Source!AF88+Source!AE88)*Source!FX88/100)+((Source!AF88+Source!AE88)*Source!FY88/100)+Source!AB88</f>
        <v>150.83770000000001</v>
      </c>
      <c r="F318" s="41"/>
      <c r="G318" s="43">
        <f>Source!O88+Source!X88+Source!Y88</f>
        <v>830.77</v>
      </c>
      <c r="H318" s="41"/>
      <c r="I318" s="41"/>
      <c r="J318" s="41"/>
      <c r="K318" s="41"/>
    </row>
    <row r="319" spans="1:28" ht="28.5" x14ac:dyDescent="0.2">
      <c r="A319" s="33" t="str">
        <f>Source!E89</f>
        <v>44,1</v>
      </c>
      <c r="B319" s="33" t="str">
        <f>Source!F89</f>
        <v>02.2.02.02-0001</v>
      </c>
      <c r="C319" s="34" t="str">
        <f>Source!G89</f>
        <v>Каменная мелочь марки 300</v>
      </c>
      <c r="D319" s="11">
        <f>Source!I89</f>
        <v>0.60499999999999998</v>
      </c>
      <c r="E319" s="44">
        <f>Source!AB89</f>
        <v>518.6</v>
      </c>
      <c r="F319" s="44">
        <f>Source!AD89</f>
        <v>0</v>
      </c>
      <c r="G319" s="37">
        <f>Source!O89</f>
        <v>313.75</v>
      </c>
      <c r="H319" s="37">
        <f>Source!S89</f>
        <v>0</v>
      </c>
      <c r="I319" s="45">
        <f>Source!Q89</f>
        <v>0</v>
      </c>
      <c r="J319" s="45">
        <f>Source!AH89</f>
        <v>0</v>
      </c>
      <c r="K319" s="45">
        <f>Source!U89</f>
        <v>0</v>
      </c>
      <c r="T319">
        <f>Source!O89+Source!X89+Source!Y89</f>
        <v>313.75</v>
      </c>
      <c r="U319">
        <f>Source!P89</f>
        <v>313.75</v>
      </c>
      <c r="V319">
        <f>Source!S89</f>
        <v>0</v>
      </c>
      <c r="W319">
        <f>Source!Q89</f>
        <v>0</v>
      </c>
      <c r="X319">
        <f>Source!R89</f>
        <v>0</v>
      </c>
      <c r="Y319">
        <f>Source!U89</f>
        <v>0</v>
      </c>
      <c r="Z319">
        <f>Source!V89</f>
        <v>0</v>
      </c>
      <c r="AA319">
        <f>Source!X89</f>
        <v>0</v>
      </c>
      <c r="AB319">
        <f>Source!Y89</f>
        <v>0</v>
      </c>
    </row>
    <row r="320" spans="1:28" ht="14.25" x14ac:dyDescent="0.2">
      <c r="C320" s="35" t="str">
        <f>Source!H89</f>
        <v>м3</v>
      </c>
      <c r="D320" s="11"/>
      <c r="E320" s="39">
        <f>Source!AF89</f>
        <v>0</v>
      </c>
      <c r="F320" s="39">
        <f>Source!AE89</f>
        <v>0</v>
      </c>
      <c r="G320" s="37"/>
      <c r="H320" s="37"/>
      <c r="I320" s="37">
        <f>Source!R89</f>
        <v>0</v>
      </c>
      <c r="J320" s="37">
        <f>Source!AI89</f>
        <v>0</v>
      </c>
      <c r="K320" s="37">
        <f>Source!V89</f>
        <v>0</v>
      </c>
    </row>
    <row r="321" spans="1:28" ht="42.75" x14ac:dyDescent="0.2">
      <c r="A321" s="33" t="str">
        <f>Source!E90</f>
        <v>44,2</v>
      </c>
      <c r="B321" s="33" t="str">
        <f>Source!F90</f>
        <v>02.2.05.04-0086</v>
      </c>
      <c r="C321" s="34" t="str">
        <f>Source!G90</f>
        <v>Щебень из природного камня для строительных работ марка 600, фракция 5(3)-10 мм</v>
      </c>
      <c r="D321" s="11">
        <f>Source!I90</f>
        <v>0.55000000000000004</v>
      </c>
      <c r="E321" s="44">
        <f>Source!AB90</f>
        <v>145.80000000000001</v>
      </c>
      <c r="F321" s="44">
        <f>Source!AD90</f>
        <v>0</v>
      </c>
      <c r="G321" s="37">
        <f>Source!O90</f>
        <v>80.19</v>
      </c>
      <c r="H321" s="37">
        <f>Source!S90</f>
        <v>0</v>
      </c>
      <c r="I321" s="45">
        <f>Source!Q90</f>
        <v>0</v>
      </c>
      <c r="J321" s="45">
        <f>Source!AH90</f>
        <v>0</v>
      </c>
      <c r="K321" s="45">
        <f>Source!U90</f>
        <v>0</v>
      </c>
      <c r="T321">
        <f>Source!O90+Source!X90+Source!Y90</f>
        <v>80.19</v>
      </c>
      <c r="U321">
        <f>Source!P90</f>
        <v>80.19</v>
      </c>
      <c r="V321">
        <f>Source!S90</f>
        <v>0</v>
      </c>
      <c r="W321">
        <f>Source!Q90</f>
        <v>0</v>
      </c>
      <c r="X321">
        <f>Source!R90</f>
        <v>0</v>
      </c>
      <c r="Y321">
        <f>Source!U90</f>
        <v>0</v>
      </c>
      <c r="Z321">
        <f>Source!V90</f>
        <v>0</v>
      </c>
      <c r="AA321">
        <f>Source!X90</f>
        <v>0</v>
      </c>
      <c r="AB321">
        <f>Source!Y90</f>
        <v>0</v>
      </c>
    </row>
    <row r="322" spans="1:28" ht="14.25" x14ac:dyDescent="0.2">
      <c r="C322" s="35" t="str">
        <f>Source!H90</f>
        <v>м3</v>
      </c>
      <c r="D322" s="11"/>
      <c r="E322" s="39">
        <f>Source!AF90</f>
        <v>0</v>
      </c>
      <c r="F322" s="39">
        <f>Source!AE90</f>
        <v>0</v>
      </c>
      <c r="G322" s="37"/>
      <c r="H322" s="37"/>
      <c r="I322" s="37">
        <f>Source!R90</f>
        <v>0</v>
      </c>
      <c r="J322" s="37">
        <f>Source!AI90</f>
        <v>0</v>
      </c>
      <c r="K322" s="37">
        <f>Source!V90</f>
        <v>0</v>
      </c>
    </row>
    <row r="323" spans="1:28" ht="42.75" x14ac:dyDescent="0.2">
      <c r="A323" s="33" t="str">
        <f>Source!E91</f>
        <v>44,3</v>
      </c>
      <c r="B323" s="33" t="str">
        <f>Source!F91</f>
        <v>02.2.05.04-0087</v>
      </c>
      <c r="C323" s="34" t="str">
        <f>Source!G91</f>
        <v>Щебень из природного камня для строительных работ марка 600, фракция 10-20 мм</v>
      </c>
      <c r="D323" s="11">
        <f>Source!I91</f>
        <v>0.495</v>
      </c>
      <c r="E323" s="44">
        <f>Source!AB91</f>
        <v>118.6</v>
      </c>
      <c r="F323" s="44">
        <f>Source!AD91</f>
        <v>0</v>
      </c>
      <c r="G323" s="37">
        <f>Source!O91</f>
        <v>58.71</v>
      </c>
      <c r="H323" s="37">
        <f>Source!S91</f>
        <v>0</v>
      </c>
      <c r="I323" s="45">
        <f>Source!Q91</f>
        <v>0</v>
      </c>
      <c r="J323" s="45">
        <f>Source!AH91</f>
        <v>0</v>
      </c>
      <c r="K323" s="45">
        <f>Source!U91</f>
        <v>0</v>
      </c>
      <c r="T323">
        <f>Source!O91+Source!X91+Source!Y91</f>
        <v>58.71</v>
      </c>
      <c r="U323">
        <f>Source!P91</f>
        <v>58.71</v>
      </c>
      <c r="V323">
        <f>Source!S91</f>
        <v>0</v>
      </c>
      <c r="W323">
        <f>Source!Q91</f>
        <v>0</v>
      </c>
      <c r="X323">
        <f>Source!R91</f>
        <v>0</v>
      </c>
      <c r="Y323">
        <f>Source!U91</f>
        <v>0</v>
      </c>
      <c r="Z323">
        <f>Source!V91</f>
        <v>0</v>
      </c>
      <c r="AA323">
        <f>Source!X91</f>
        <v>0</v>
      </c>
      <c r="AB323">
        <f>Source!Y91</f>
        <v>0</v>
      </c>
    </row>
    <row r="324" spans="1:28" ht="14.25" x14ac:dyDescent="0.2">
      <c r="C324" s="35" t="str">
        <f>Source!H91</f>
        <v>м3</v>
      </c>
      <c r="D324" s="11"/>
      <c r="E324" s="39">
        <f>Source!AF91</f>
        <v>0</v>
      </c>
      <c r="F324" s="39">
        <f>Source!AE91</f>
        <v>0</v>
      </c>
      <c r="G324" s="37"/>
      <c r="H324" s="37"/>
      <c r="I324" s="37">
        <f>Source!R91</f>
        <v>0</v>
      </c>
      <c r="J324" s="37">
        <f>Source!AI91</f>
        <v>0</v>
      </c>
      <c r="K324" s="37">
        <f>Source!V91</f>
        <v>0</v>
      </c>
    </row>
    <row r="325" spans="1:28" ht="42.75" x14ac:dyDescent="0.2">
      <c r="A325" s="33" t="str">
        <f>Source!E92</f>
        <v>44,4</v>
      </c>
      <c r="B325" s="33" t="str">
        <f>Source!F92</f>
        <v>02.2.05.04-0089</v>
      </c>
      <c r="C325" s="34" t="str">
        <f>Source!G92</f>
        <v>Щебень из природного камня для строительных работ марка 600, фракция 40-70 мм</v>
      </c>
      <c r="D325" s="11">
        <f>Source!I92</f>
        <v>5.5</v>
      </c>
      <c r="E325" s="44">
        <f>Source!AB92</f>
        <v>98.6</v>
      </c>
      <c r="F325" s="44">
        <f>Source!AD92</f>
        <v>0</v>
      </c>
      <c r="G325" s="37">
        <f>Source!O92</f>
        <v>542.29999999999995</v>
      </c>
      <c r="H325" s="37">
        <f>Source!S92</f>
        <v>0</v>
      </c>
      <c r="I325" s="45">
        <f>Source!Q92</f>
        <v>0</v>
      </c>
      <c r="J325" s="45">
        <f>Source!AH92</f>
        <v>0</v>
      </c>
      <c r="K325" s="45">
        <f>Source!U92</f>
        <v>0</v>
      </c>
      <c r="T325">
        <f>Source!O92+Source!X92+Source!Y92</f>
        <v>542.29999999999995</v>
      </c>
      <c r="U325">
        <f>Source!P92</f>
        <v>542.29999999999995</v>
      </c>
      <c r="V325">
        <f>Source!S92</f>
        <v>0</v>
      </c>
      <c r="W325">
        <f>Source!Q92</f>
        <v>0</v>
      </c>
      <c r="X325">
        <f>Source!R92</f>
        <v>0</v>
      </c>
      <c r="Y325">
        <f>Source!U92</f>
        <v>0</v>
      </c>
      <c r="Z325">
        <f>Source!V92</f>
        <v>0</v>
      </c>
      <c r="AA325">
        <f>Source!X92</f>
        <v>0</v>
      </c>
      <c r="AB325">
        <f>Source!Y92</f>
        <v>0</v>
      </c>
    </row>
    <row r="326" spans="1:28" ht="14.25" x14ac:dyDescent="0.2">
      <c r="C326" s="35" t="str">
        <f>Source!H92</f>
        <v>м3</v>
      </c>
      <c r="D326" s="11"/>
      <c r="E326" s="39">
        <f>Source!AF92</f>
        <v>0</v>
      </c>
      <c r="F326" s="39">
        <f>Source!AE92</f>
        <v>0</v>
      </c>
      <c r="G326" s="37"/>
      <c r="H326" s="37"/>
      <c r="I326" s="37">
        <f>Source!R92</f>
        <v>0</v>
      </c>
      <c r="J326" s="37">
        <f>Source!AI92</f>
        <v>0</v>
      </c>
      <c r="K326" s="37">
        <f>Source!V92</f>
        <v>0</v>
      </c>
    </row>
    <row r="327" spans="1:28" ht="28.5" x14ac:dyDescent="0.2">
      <c r="A327" s="33" t="str">
        <f>Source!E93</f>
        <v>45</v>
      </c>
      <c r="B327" s="33" t="str">
        <f>Source!F93</f>
        <v>11-01-011-03</v>
      </c>
      <c r="C327" s="34" t="str">
        <f>Source!G93</f>
        <v>Устройство стяжек бетонных толщиной 20 мм</v>
      </c>
      <c r="D327" s="11">
        <f>Source!I93</f>
        <v>0.55000000000000004</v>
      </c>
      <c r="E327" s="44">
        <f>Source!AB93</f>
        <v>367.7</v>
      </c>
      <c r="F327" s="44">
        <f>Source!AD93</f>
        <v>42.1</v>
      </c>
      <c r="G327" s="37">
        <f>Source!O93</f>
        <v>202.25</v>
      </c>
      <c r="H327" s="37">
        <f>Source!S93</f>
        <v>174.41</v>
      </c>
      <c r="I327" s="45">
        <f>Source!Q93</f>
        <v>23.16</v>
      </c>
      <c r="J327" s="45">
        <f>Source!AH93</f>
        <v>40.65</v>
      </c>
      <c r="K327" s="45">
        <f>Source!U93</f>
        <v>22.357500000000002</v>
      </c>
      <c r="T327">
        <f>Source!O93+Source!X93+Source!Y93</f>
        <v>524.03</v>
      </c>
      <c r="U327">
        <f>Source!P93</f>
        <v>4.68</v>
      </c>
      <c r="V327">
        <f>Source!S93</f>
        <v>174.41</v>
      </c>
      <c r="W327">
        <f>Source!Q93</f>
        <v>23.16</v>
      </c>
      <c r="X327">
        <f>Source!R93</f>
        <v>9.4600000000000009</v>
      </c>
      <c r="Y327">
        <f>Source!U93</f>
        <v>22.357500000000002</v>
      </c>
      <c r="Z327">
        <f>Source!V93</f>
        <v>0.69850000000000012</v>
      </c>
      <c r="AA327">
        <f>Source!X93</f>
        <v>204.1</v>
      </c>
      <c r="AB327">
        <f>Source!Y93</f>
        <v>117.68</v>
      </c>
    </row>
    <row r="328" spans="1:28" ht="14.25" x14ac:dyDescent="0.2">
      <c r="C328" s="35" t="str">
        <f>Source!H93</f>
        <v>100 м2</v>
      </c>
      <c r="D328" s="11"/>
      <c r="E328" s="39">
        <f>Source!AF93</f>
        <v>317.10000000000002</v>
      </c>
      <c r="F328" s="39">
        <f>Source!AE93</f>
        <v>17.2</v>
      </c>
      <c r="G328" s="37"/>
      <c r="H328" s="37"/>
      <c r="I328" s="37">
        <f>Source!R93</f>
        <v>9.4600000000000009</v>
      </c>
      <c r="J328" s="37">
        <f>Source!AI93</f>
        <v>1.27</v>
      </c>
      <c r="K328" s="37">
        <f>Source!V93</f>
        <v>0.69850000000000012</v>
      </c>
    </row>
    <row r="329" spans="1:28" x14ac:dyDescent="0.2">
      <c r="C329" s="40" t="str">
        <f>"Объем: "&amp;Source!I93&amp;"=55/"&amp;"100"</f>
        <v>Объем: 0,55=55/100</v>
      </c>
    </row>
    <row r="330" spans="1:28" x14ac:dyDescent="0.2">
      <c r="C330" s="9" t="s">
        <v>829</v>
      </c>
      <c r="D330" s="41">
        <f>Source!BZ93</f>
        <v>123</v>
      </c>
      <c r="E330" s="42">
        <f>(Source!AF93+Source!AE93)*Source!FX93/100</f>
        <v>370.07010000000002</v>
      </c>
      <c r="F330" s="41" t="str">
        <f>CONCATENATE(Source!DL93,Source!FT93, "=", Source!FX93, "%")</f>
        <v>*0,9=110,7%</v>
      </c>
      <c r="G330" s="43">
        <f>Source!X93</f>
        <v>204.1</v>
      </c>
      <c r="H330" s="41" t="str">
        <f>CONCATENATE(Source!AT93)</f>
        <v>111</v>
      </c>
      <c r="I330" s="41"/>
      <c r="J330" s="41"/>
      <c r="K330" s="41"/>
    </row>
    <row r="331" spans="1:28" x14ac:dyDescent="0.2">
      <c r="C331" s="9" t="s">
        <v>830</v>
      </c>
      <c r="D331" s="41">
        <f>Source!CA93</f>
        <v>75</v>
      </c>
      <c r="E331" s="42">
        <f>(Source!AF93+Source!AE93)*Source!FY93/100</f>
        <v>213.11625000000001</v>
      </c>
      <c r="F331" s="41" t="str">
        <f>CONCATENATE(Source!DM93,Source!FU93, "=", Source!FY93, "%")</f>
        <v>*0,85=63,75%</v>
      </c>
      <c r="G331" s="43">
        <f>Source!Y93</f>
        <v>117.68</v>
      </c>
      <c r="H331" s="41" t="str">
        <f>CONCATENATE(Source!AU93)</f>
        <v>64</v>
      </c>
      <c r="I331" s="41"/>
      <c r="J331" s="41"/>
      <c r="K331" s="41"/>
    </row>
    <row r="332" spans="1:28" x14ac:dyDescent="0.2">
      <c r="C332" s="9" t="s">
        <v>831</v>
      </c>
      <c r="D332" s="41"/>
      <c r="E332" s="42">
        <f>((Source!AF93+Source!AE93)*Source!FX93/100)+((Source!AF93+Source!AE93)*Source!FY93/100)+Source!AB93</f>
        <v>950.88634999999999</v>
      </c>
      <c r="F332" s="41"/>
      <c r="G332" s="43">
        <f>Source!O93+Source!X93+Source!Y93</f>
        <v>524.03</v>
      </c>
      <c r="H332" s="41"/>
      <c r="I332" s="41"/>
      <c r="J332" s="41"/>
      <c r="K332" s="41"/>
    </row>
    <row r="333" spans="1:28" ht="28.5" x14ac:dyDescent="0.2">
      <c r="A333" s="33" t="str">
        <f>Source!E94</f>
        <v>45,1</v>
      </c>
      <c r="B333" s="33" t="str">
        <f>Source!F94</f>
        <v>04.1.02.01-0004</v>
      </c>
      <c r="C333" s="34" t="str">
        <f>Source!G94</f>
        <v>Бетон мелкозернистый, класс В10 (М150)</v>
      </c>
      <c r="D333" s="11">
        <f>Source!I94</f>
        <v>1.1220000000000001</v>
      </c>
      <c r="E333" s="44">
        <f>Source!AB94</f>
        <v>470.4</v>
      </c>
      <c r="F333" s="44">
        <f>Source!AD94</f>
        <v>0</v>
      </c>
      <c r="G333" s="37">
        <f>Source!O94</f>
        <v>527.79</v>
      </c>
      <c r="H333" s="37">
        <f>Source!S94</f>
        <v>0</v>
      </c>
      <c r="I333" s="45">
        <f>Source!Q94</f>
        <v>0</v>
      </c>
      <c r="J333" s="45">
        <f>Source!AH94</f>
        <v>0</v>
      </c>
      <c r="K333" s="45">
        <f>Source!U94</f>
        <v>0</v>
      </c>
      <c r="T333">
        <f>Source!O94+Source!X94+Source!Y94</f>
        <v>527.79</v>
      </c>
      <c r="U333">
        <f>Source!P94</f>
        <v>527.79</v>
      </c>
      <c r="V333">
        <f>Source!S94</f>
        <v>0</v>
      </c>
      <c r="W333">
        <f>Source!Q94</f>
        <v>0</v>
      </c>
      <c r="X333">
        <f>Source!R94</f>
        <v>0</v>
      </c>
      <c r="Y333">
        <f>Source!U94</f>
        <v>0</v>
      </c>
      <c r="Z333">
        <f>Source!V94</f>
        <v>0</v>
      </c>
      <c r="AA333">
        <f>Source!X94</f>
        <v>0</v>
      </c>
      <c r="AB333">
        <f>Source!Y94</f>
        <v>0</v>
      </c>
    </row>
    <row r="334" spans="1:28" ht="14.25" x14ac:dyDescent="0.2">
      <c r="C334" s="35" t="str">
        <f>Source!H94</f>
        <v>м3</v>
      </c>
      <c r="D334" s="11"/>
      <c r="E334" s="39">
        <f>Source!AF94</f>
        <v>0</v>
      </c>
      <c r="F334" s="39">
        <f>Source!AE94</f>
        <v>0</v>
      </c>
      <c r="G334" s="37"/>
      <c r="H334" s="37"/>
      <c r="I334" s="37">
        <f>Source!R94</f>
        <v>0</v>
      </c>
      <c r="J334" s="37">
        <f>Source!AI94</f>
        <v>0</v>
      </c>
      <c r="K334" s="37">
        <f>Source!V94</f>
        <v>0</v>
      </c>
    </row>
    <row r="335" spans="1:28" ht="57" x14ac:dyDescent="0.2">
      <c r="A335" s="33" t="str">
        <f>Source!E95</f>
        <v>46</v>
      </c>
      <c r="B335" s="33" t="str">
        <f>Source!F95</f>
        <v>11-01-011-04</v>
      </c>
      <c r="C335" s="34" t="str">
        <f>Source!G95</f>
        <v>Устройство стяжек на каждые 5 мм изменения толщины стяжки добавлять или исключать к расценке 11-01-011-03 до толщины 10 см</v>
      </c>
      <c r="D335" s="11">
        <f>Source!I95</f>
        <v>0.55000000000000004</v>
      </c>
      <c r="E335" s="44">
        <f>Source!AB95</f>
        <v>11.6</v>
      </c>
      <c r="F335" s="44">
        <f>Source!AD95</f>
        <v>7.7</v>
      </c>
      <c r="G335" s="37">
        <f>Source!O95</f>
        <v>6.39</v>
      </c>
      <c r="H335" s="37">
        <f>Source!S95</f>
        <v>2.15</v>
      </c>
      <c r="I335" s="45">
        <f>Source!Q95</f>
        <v>4.24</v>
      </c>
      <c r="J335" s="45">
        <f>Source!AH95</f>
        <v>0.5</v>
      </c>
      <c r="K335" s="45">
        <f>Source!U95</f>
        <v>0.27500000000000002</v>
      </c>
      <c r="T335">
        <f>Source!O95+Source!X95+Source!Y95</f>
        <v>12.849999999999998</v>
      </c>
      <c r="U335">
        <f>Source!P95</f>
        <v>0</v>
      </c>
      <c r="V335">
        <f>Source!S95</f>
        <v>2.15</v>
      </c>
      <c r="W335">
        <f>Source!Q95</f>
        <v>4.24</v>
      </c>
      <c r="X335">
        <f>Source!R95</f>
        <v>1.54</v>
      </c>
      <c r="Y335">
        <f>Source!U95</f>
        <v>0.27500000000000002</v>
      </c>
      <c r="Z335">
        <f>Source!V95</f>
        <v>0.11550000000000001</v>
      </c>
      <c r="AA335">
        <f>Source!X95</f>
        <v>4.0999999999999996</v>
      </c>
      <c r="AB335">
        <f>Source!Y95</f>
        <v>2.36</v>
      </c>
    </row>
    <row r="336" spans="1:28" ht="14.25" x14ac:dyDescent="0.2">
      <c r="C336" s="35" t="str">
        <f>Source!H95</f>
        <v>100 м2</v>
      </c>
      <c r="D336" s="11"/>
      <c r="E336" s="39">
        <f>Source!AF95</f>
        <v>3.9</v>
      </c>
      <c r="F336" s="39">
        <f>Source!AE95</f>
        <v>2.8</v>
      </c>
      <c r="G336" s="37"/>
      <c r="H336" s="37"/>
      <c r="I336" s="37">
        <f>Source!R95</f>
        <v>1.54</v>
      </c>
      <c r="J336" s="37">
        <f>Source!AI95</f>
        <v>0.21</v>
      </c>
      <c r="K336" s="37">
        <f>Source!V95</f>
        <v>0.11550000000000001</v>
      </c>
    </row>
    <row r="337" spans="1:28" x14ac:dyDescent="0.2">
      <c r="C337" s="40" t="str">
        <f>"Объем: "&amp;Source!I95&amp;"=55/"&amp;"100"</f>
        <v>Объем: 0,55=55/100</v>
      </c>
    </row>
    <row r="338" spans="1:28" x14ac:dyDescent="0.2">
      <c r="C338" s="9" t="s">
        <v>829</v>
      </c>
      <c r="D338" s="41">
        <f>Source!BZ95</f>
        <v>123</v>
      </c>
      <c r="E338" s="42">
        <f>(Source!AF95+Source!AE95)*Source!FX95/100</f>
        <v>7.4168999999999992</v>
      </c>
      <c r="F338" s="41" t="str">
        <f>CONCATENATE(Source!DL95,Source!FT95, "=", Source!FX95, "%")</f>
        <v>*0,9=110,7%</v>
      </c>
      <c r="G338" s="43">
        <f>Source!X95</f>
        <v>4.0999999999999996</v>
      </c>
      <c r="H338" s="41" t="str">
        <f>CONCATENATE(Source!AT95)</f>
        <v>111</v>
      </c>
      <c r="I338" s="41"/>
      <c r="J338" s="41"/>
      <c r="K338" s="41"/>
    </row>
    <row r="339" spans="1:28" x14ac:dyDescent="0.2">
      <c r="C339" s="9" t="s">
        <v>830</v>
      </c>
      <c r="D339" s="41">
        <f>Source!CA95</f>
        <v>75</v>
      </c>
      <c r="E339" s="42">
        <f>(Source!AF95+Source!AE95)*Source!FY95/100</f>
        <v>4.2712499999999993</v>
      </c>
      <c r="F339" s="41" t="str">
        <f>CONCATENATE(Source!DM95,Source!FU95, "=", Source!FY95, "%")</f>
        <v>*0,85=63,75%</v>
      </c>
      <c r="G339" s="43">
        <f>Source!Y95</f>
        <v>2.36</v>
      </c>
      <c r="H339" s="41" t="str">
        <f>CONCATENATE(Source!AU95)</f>
        <v>64</v>
      </c>
      <c r="I339" s="41"/>
      <c r="J339" s="41"/>
      <c r="K339" s="41"/>
    </row>
    <row r="340" spans="1:28" x14ac:dyDescent="0.2">
      <c r="C340" s="9" t="s">
        <v>831</v>
      </c>
      <c r="D340" s="41"/>
      <c r="E340" s="42">
        <f>((Source!AF95+Source!AE95)*Source!FX95/100)+((Source!AF95+Source!AE95)*Source!FY95/100)+Source!AB95</f>
        <v>23.288149999999998</v>
      </c>
      <c r="F340" s="41"/>
      <c r="G340" s="43">
        <f>Source!O95+Source!X95+Source!Y95</f>
        <v>12.849999999999998</v>
      </c>
      <c r="H340" s="41"/>
      <c r="I340" s="41"/>
      <c r="J340" s="41"/>
      <c r="K340" s="41"/>
    </row>
    <row r="341" spans="1:28" ht="28.5" x14ac:dyDescent="0.2">
      <c r="A341" s="33" t="str">
        <f>Source!E96</f>
        <v>46,1</v>
      </c>
      <c r="B341" s="33" t="str">
        <f>Source!F96</f>
        <v>04.1.02.05-0004</v>
      </c>
      <c r="C341" s="34" t="str">
        <f>Source!G96</f>
        <v>Бетон тяжелый, класс В10 (М150)</v>
      </c>
      <c r="D341" s="11">
        <f>Source!I96</f>
        <v>0.28050000000000003</v>
      </c>
      <c r="E341" s="44">
        <f>Source!AB96</f>
        <v>490</v>
      </c>
      <c r="F341" s="44">
        <f>Source!AD96</f>
        <v>0</v>
      </c>
      <c r="G341" s="37">
        <f>Source!O96</f>
        <v>137.44999999999999</v>
      </c>
      <c r="H341" s="37">
        <f>Source!S96</f>
        <v>0</v>
      </c>
      <c r="I341" s="45">
        <f>Source!Q96</f>
        <v>0</v>
      </c>
      <c r="J341" s="45">
        <f>Source!AH96</f>
        <v>0</v>
      </c>
      <c r="K341" s="45">
        <f>Source!U96</f>
        <v>0</v>
      </c>
      <c r="T341">
        <f>Source!O96+Source!X96+Source!Y96</f>
        <v>137.44999999999999</v>
      </c>
      <c r="U341">
        <f>Source!P96</f>
        <v>137.44999999999999</v>
      </c>
      <c r="V341">
        <f>Source!S96</f>
        <v>0</v>
      </c>
      <c r="W341">
        <f>Source!Q96</f>
        <v>0</v>
      </c>
      <c r="X341">
        <f>Source!R96</f>
        <v>0</v>
      </c>
      <c r="Y341">
        <f>Source!U96</f>
        <v>0</v>
      </c>
      <c r="Z341">
        <f>Source!V96</f>
        <v>0</v>
      </c>
      <c r="AA341">
        <f>Source!X96</f>
        <v>0</v>
      </c>
      <c r="AB341">
        <f>Source!Y96</f>
        <v>0</v>
      </c>
    </row>
    <row r="342" spans="1:28" ht="14.25" x14ac:dyDescent="0.2">
      <c r="C342" s="35" t="str">
        <f>Source!H96</f>
        <v>м3</v>
      </c>
      <c r="D342" s="11"/>
      <c r="E342" s="39">
        <f>Source!AF96</f>
        <v>0</v>
      </c>
      <c r="F342" s="39">
        <f>Source!AE96</f>
        <v>0</v>
      </c>
      <c r="G342" s="37"/>
      <c r="H342" s="37"/>
      <c r="I342" s="37">
        <f>Source!R96</f>
        <v>0</v>
      </c>
      <c r="J342" s="37">
        <f>Source!AI96</f>
        <v>0</v>
      </c>
      <c r="K342" s="37">
        <f>Source!V96</f>
        <v>0</v>
      </c>
    </row>
    <row r="343" spans="1:28" ht="28.5" x14ac:dyDescent="0.2">
      <c r="A343" s="33" t="str">
        <f>Source!E97</f>
        <v>47</v>
      </c>
      <c r="B343" s="33" t="str">
        <f>Source!F97</f>
        <v>06-01-015-10</v>
      </c>
      <c r="C343" s="34" t="str">
        <f>Source!G97</f>
        <v>Армирование подстилающих слоев и набетонок</v>
      </c>
      <c r="D343" s="11">
        <f>Source!I97</f>
        <v>0.112</v>
      </c>
      <c r="E343" s="44">
        <f>Source!AB97</f>
        <v>430</v>
      </c>
      <c r="F343" s="44">
        <f>Source!AD97</f>
        <v>32.4</v>
      </c>
      <c r="G343" s="37">
        <f>Source!O97</f>
        <v>48.16</v>
      </c>
      <c r="H343" s="37">
        <f>Source!S97</f>
        <v>12.54</v>
      </c>
      <c r="I343" s="45">
        <f>Source!Q97</f>
        <v>3.63</v>
      </c>
      <c r="J343" s="45">
        <f>Source!AH97</f>
        <v>12.64</v>
      </c>
      <c r="K343" s="45">
        <f>Source!U97</f>
        <v>1.41568</v>
      </c>
      <c r="T343">
        <f>Source!O97+Source!X97+Source!Y97</f>
        <v>67.77</v>
      </c>
      <c r="U343">
        <f>Source!P97</f>
        <v>31.99</v>
      </c>
      <c r="V343">
        <f>Source!S97</f>
        <v>12.54</v>
      </c>
      <c r="W343">
        <f>Source!Q97</f>
        <v>3.63</v>
      </c>
      <c r="X343">
        <f>Source!R97</f>
        <v>0.53</v>
      </c>
      <c r="Y343">
        <f>Source!U97</f>
        <v>1.41568</v>
      </c>
      <c r="Z343">
        <f>Source!V97</f>
        <v>4.2560000000000001E-2</v>
      </c>
      <c r="AA343">
        <f>Source!X97</f>
        <v>12.42</v>
      </c>
      <c r="AB343">
        <f>Source!Y97</f>
        <v>7.19</v>
      </c>
    </row>
    <row r="344" spans="1:28" ht="14.25" x14ac:dyDescent="0.2">
      <c r="C344" s="35" t="str">
        <f>Source!H97</f>
        <v>т</v>
      </c>
      <c r="D344" s="11"/>
      <c r="E344" s="39">
        <f>Source!AF97</f>
        <v>112</v>
      </c>
      <c r="F344" s="39">
        <f>Source!AE97</f>
        <v>4.7</v>
      </c>
      <c r="G344" s="37"/>
      <c r="H344" s="37"/>
      <c r="I344" s="37">
        <f>Source!R97</f>
        <v>0.53</v>
      </c>
      <c r="J344" s="37">
        <f>Source!AI97</f>
        <v>0.38</v>
      </c>
      <c r="K344" s="37">
        <f>Source!V97</f>
        <v>4.2560000000000001E-2</v>
      </c>
    </row>
    <row r="345" spans="1:28" x14ac:dyDescent="0.2">
      <c r="C345" s="9" t="s">
        <v>829</v>
      </c>
      <c r="D345" s="41">
        <f>Source!BZ97</f>
        <v>105</v>
      </c>
      <c r="E345" s="42">
        <f>(Source!AF97+Source!AE97)*Source!FX97/100</f>
        <v>110.28149999999999</v>
      </c>
      <c r="F345" s="41" t="str">
        <f>CONCATENATE(Source!DL97,Source!FT97, "=", Source!FX97, "%")</f>
        <v>*0,9=94,5%</v>
      </c>
      <c r="G345" s="43">
        <f>Source!X97</f>
        <v>12.42</v>
      </c>
      <c r="H345" s="41" t="str">
        <f>CONCATENATE(Source!AT97)</f>
        <v>95</v>
      </c>
      <c r="I345" s="41"/>
      <c r="J345" s="41"/>
      <c r="K345" s="41"/>
    </row>
    <row r="346" spans="1:28" x14ac:dyDescent="0.2">
      <c r="C346" s="9" t="s">
        <v>830</v>
      </c>
      <c r="D346" s="41">
        <f>Source!CA97</f>
        <v>65</v>
      </c>
      <c r="E346" s="42">
        <f>(Source!AF97+Source!AE97)*Source!FY97/100</f>
        <v>64.476749999999996</v>
      </c>
      <c r="F346" s="41" t="str">
        <f>CONCATENATE(Source!DM97,Source!FU97, "=", Source!FY97, "%")</f>
        <v>*0,85=55,25%</v>
      </c>
      <c r="G346" s="43">
        <f>Source!Y97</f>
        <v>7.19</v>
      </c>
      <c r="H346" s="41" t="str">
        <f>CONCATENATE(Source!AU97)</f>
        <v>55</v>
      </c>
      <c r="I346" s="41"/>
      <c r="J346" s="41"/>
      <c r="K346" s="41"/>
    </row>
    <row r="347" spans="1:28" x14ac:dyDescent="0.2">
      <c r="C347" s="9" t="s">
        <v>831</v>
      </c>
      <c r="D347" s="41"/>
      <c r="E347" s="42">
        <f>((Source!AF97+Source!AE97)*Source!FX97/100)+((Source!AF97+Source!AE97)*Source!FY97/100)+Source!AB97</f>
        <v>604.75824999999998</v>
      </c>
      <c r="F347" s="41"/>
      <c r="G347" s="43">
        <f>Source!O97+Source!X97+Source!Y97</f>
        <v>67.77</v>
      </c>
      <c r="H347" s="41"/>
      <c r="I347" s="41"/>
      <c r="J347" s="41"/>
      <c r="K347" s="41"/>
    </row>
    <row r="348" spans="1:28" ht="28.5" x14ac:dyDescent="0.2">
      <c r="A348" s="33" t="str">
        <f>Source!E98</f>
        <v>47,1</v>
      </c>
      <c r="B348" s="33" t="str">
        <f>Source!F98</f>
        <v>08.4.02.06-0003</v>
      </c>
      <c r="C348" s="34" t="str">
        <f>Source!G98</f>
        <v>Сетка сварная из холоднотянутой проволоки 4-5 мм</v>
      </c>
      <c r="D348" s="11">
        <f>Source!I98</f>
        <v>0.112</v>
      </c>
      <c r="E348" s="44">
        <f>Source!AB98</f>
        <v>8780.1</v>
      </c>
      <c r="F348" s="44">
        <f>Source!AD98</f>
        <v>0</v>
      </c>
      <c r="G348" s="37">
        <f>Source!O98</f>
        <v>983.37</v>
      </c>
      <c r="H348" s="37">
        <f>Source!S98</f>
        <v>0</v>
      </c>
      <c r="I348" s="45">
        <f>Source!Q98</f>
        <v>0</v>
      </c>
      <c r="J348" s="45">
        <f>Source!AH98</f>
        <v>0</v>
      </c>
      <c r="K348" s="45">
        <f>Source!U98</f>
        <v>0</v>
      </c>
      <c r="T348">
        <f>Source!O98+Source!X98+Source!Y98</f>
        <v>983.37</v>
      </c>
      <c r="U348">
        <f>Source!P98</f>
        <v>983.37</v>
      </c>
      <c r="V348">
        <f>Source!S98</f>
        <v>0</v>
      </c>
      <c r="W348">
        <f>Source!Q98</f>
        <v>0</v>
      </c>
      <c r="X348">
        <f>Source!R98</f>
        <v>0</v>
      </c>
      <c r="Y348">
        <f>Source!U98</f>
        <v>0</v>
      </c>
      <c r="Z348">
        <f>Source!V98</f>
        <v>0</v>
      </c>
      <c r="AA348">
        <f>Source!X98</f>
        <v>0</v>
      </c>
      <c r="AB348">
        <f>Source!Y98</f>
        <v>0</v>
      </c>
    </row>
    <row r="349" spans="1:28" ht="14.25" x14ac:dyDescent="0.2">
      <c r="C349" s="35" t="str">
        <f>Source!H98</f>
        <v>т</v>
      </c>
      <c r="D349" s="11"/>
      <c r="E349" s="39">
        <f>Source!AF98</f>
        <v>0</v>
      </c>
      <c r="F349" s="39">
        <f>Source!AE98</f>
        <v>0</v>
      </c>
      <c r="G349" s="37"/>
      <c r="H349" s="37"/>
      <c r="I349" s="37">
        <f>Source!R98</f>
        <v>0</v>
      </c>
      <c r="J349" s="37">
        <f>Source!AI98</f>
        <v>0</v>
      </c>
      <c r="K349" s="37">
        <f>Source!V98</f>
        <v>0</v>
      </c>
    </row>
    <row r="350" spans="1:28" ht="28.5" x14ac:dyDescent="0.2">
      <c r="A350" s="33" t="str">
        <f>Source!E99</f>
        <v>48</v>
      </c>
      <c r="B350" s="33" t="str">
        <f>Source!F99</f>
        <v>06-01-080-07</v>
      </c>
      <c r="C350" s="34" t="str">
        <f>Source!G99</f>
        <v>Приготовление тяжелого бетона на щебне класса В 3,5 - В 5</v>
      </c>
      <c r="D350" s="11">
        <f>Source!I99</f>
        <v>1.4E-2</v>
      </c>
      <c r="E350" s="44">
        <f>Source!AB99</f>
        <v>9971</v>
      </c>
      <c r="F350" s="44">
        <f>Source!AD99</f>
        <v>2089</v>
      </c>
      <c r="G350" s="37">
        <f>Source!O99</f>
        <v>139.6</v>
      </c>
      <c r="H350" s="37">
        <f>Source!S99</f>
        <v>32.950000000000003</v>
      </c>
      <c r="I350" s="45">
        <f>Source!Q99</f>
        <v>29.25</v>
      </c>
      <c r="J350" s="45">
        <f>Source!AH99</f>
        <v>301.70999999999998</v>
      </c>
      <c r="K350" s="45">
        <f>Source!U99</f>
        <v>4.2239399999999998</v>
      </c>
      <c r="T350">
        <f>Source!O99+Source!X99+Source!Y99</f>
        <v>180.67</v>
      </c>
      <c r="U350">
        <f>Source!P99</f>
        <v>77.400000000000006</v>
      </c>
      <c r="V350">
        <f>Source!S99</f>
        <v>32.950000000000003</v>
      </c>
      <c r="W350">
        <f>Source!Q99</f>
        <v>29.25</v>
      </c>
      <c r="X350">
        <f>Source!R99</f>
        <v>5.79</v>
      </c>
      <c r="Y350">
        <f>Source!U99</f>
        <v>4.2239399999999998</v>
      </c>
      <c r="Z350">
        <f>Source!V99</f>
        <v>0.57540000000000002</v>
      </c>
      <c r="AA350">
        <f>Source!X99</f>
        <v>25.57</v>
      </c>
      <c r="AB350">
        <f>Source!Y99</f>
        <v>15.5</v>
      </c>
    </row>
    <row r="351" spans="1:28" ht="14.25" x14ac:dyDescent="0.2">
      <c r="C351" s="35" t="str">
        <f>Source!H99</f>
        <v>100 м3</v>
      </c>
      <c r="D351" s="11"/>
      <c r="E351" s="39">
        <f>Source!AF99</f>
        <v>2353.3000000000002</v>
      </c>
      <c r="F351" s="39">
        <f>Source!AE99</f>
        <v>413.5</v>
      </c>
      <c r="G351" s="37"/>
      <c r="H351" s="37"/>
      <c r="I351" s="37">
        <f>Source!R99</f>
        <v>5.79</v>
      </c>
      <c r="J351" s="37">
        <f>Source!AI99</f>
        <v>41.1</v>
      </c>
      <c r="K351" s="37">
        <f>Source!V99</f>
        <v>0.57540000000000002</v>
      </c>
    </row>
    <row r="352" spans="1:28" x14ac:dyDescent="0.2">
      <c r="C352" s="40" t="str">
        <f>"Объем: "&amp;Source!I99&amp;"=1,4/"&amp;"100"</f>
        <v>Объем: 0,014=1,4/100</v>
      </c>
    </row>
    <row r="353" spans="1:28" x14ac:dyDescent="0.2">
      <c r="C353" s="9" t="s">
        <v>829</v>
      </c>
      <c r="D353" s="41">
        <f>Source!BZ99</f>
        <v>66</v>
      </c>
      <c r="E353" s="42">
        <f>(Source!AF99+Source!AE99)*Source!FX99/100</f>
        <v>1826.0880000000002</v>
      </c>
      <c r="F353" s="41"/>
      <c r="G353" s="43">
        <f>Source!X99</f>
        <v>25.57</v>
      </c>
      <c r="H353" s="41" t="str">
        <f>CONCATENATE(Source!AT99)</f>
        <v>66</v>
      </c>
      <c r="I353" s="41"/>
      <c r="J353" s="41"/>
      <c r="K353" s="41"/>
    </row>
    <row r="354" spans="1:28" x14ac:dyDescent="0.2">
      <c r="C354" s="9" t="s">
        <v>830</v>
      </c>
      <c r="D354" s="41">
        <f>Source!CA99</f>
        <v>40</v>
      </c>
      <c r="E354" s="42">
        <f>(Source!AF99+Source!AE99)*Source!FY99/100</f>
        <v>1106.72</v>
      </c>
      <c r="F354" s="41"/>
      <c r="G354" s="43">
        <f>Source!Y99</f>
        <v>15.5</v>
      </c>
      <c r="H354" s="41" t="str">
        <f>CONCATENATE(Source!AU99)</f>
        <v>40</v>
      </c>
      <c r="I354" s="41"/>
      <c r="J354" s="41"/>
      <c r="K354" s="41"/>
    </row>
    <row r="355" spans="1:28" x14ac:dyDescent="0.2">
      <c r="C355" s="9" t="s">
        <v>831</v>
      </c>
      <c r="D355" s="41"/>
      <c r="E355" s="42">
        <f>((Source!AF99+Source!AE99)*Source!FX99/100)+((Source!AF99+Source!AE99)*Source!FY99/100)+Source!AB99</f>
        <v>12903.808000000001</v>
      </c>
      <c r="F355" s="41"/>
      <c r="G355" s="43">
        <f>Source!O99+Source!X99+Source!Y99</f>
        <v>180.67</v>
      </c>
      <c r="H355" s="41"/>
      <c r="I355" s="41"/>
      <c r="J355" s="41"/>
      <c r="K355" s="41"/>
    </row>
    <row r="356" spans="1:28" ht="28.5" x14ac:dyDescent="0.2">
      <c r="A356" s="33" t="str">
        <f>Source!E100</f>
        <v>48,1</v>
      </c>
      <c r="B356" s="33" t="str">
        <f>Source!F100</f>
        <v>02.2.05.04</v>
      </c>
      <c r="C356" s="34" t="str">
        <f>Source!G100</f>
        <v>Щебень из природного камня для строительных работ</v>
      </c>
      <c r="D356" s="11">
        <f>Source!I100</f>
        <v>1.0920000000000001</v>
      </c>
      <c r="E356" s="44">
        <f>Source!AB100</f>
        <v>0</v>
      </c>
      <c r="F356" s="44">
        <f>Source!AD100</f>
        <v>0</v>
      </c>
      <c r="G356" s="37">
        <f>Source!O100</f>
        <v>0</v>
      </c>
      <c r="H356" s="37">
        <f>Source!S100</f>
        <v>0</v>
      </c>
      <c r="I356" s="45">
        <f>Source!Q100</f>
        <v>0</v>
      </c>
      <c r="J356" s="45">
        <f>Source!AH100</f>
        <v>0</v>
      </c>
      <c r="K356" s="45">
        <f>Source!U100</f>
        <v>0</v>
      </c>
      <c r="T356">
        <f>Source!O100+Source!X100+Source!Y100</f>
        <v>0</v>
      </c>
      <c r="U356">
        <f>Source!P100</f>
        <v>0</v>
      </c>
      <c r="V356">
        <f>Source!S100</f>
        <v>0</v>
      </c>
      <c r="W356">
        <f>Source!Q100</f>
        <v>0</v>
      </c>
      <c r="X356">
        <f>Source!R100</f>
        <v>0</v>
      </c>
      <c r="Y356">
        <f>Source!U100</f>
        <v>0</v>
      </c>
      <c r="Z356">
        <f>Source!V100</f>
        <v>0</v>
      </c>
      <c r="AA356">
        <f>Source!X100</f>
        <v>0</v>
      </c>
      <c r="AB356">
        <f>Source!Y100</f>
        <v>0</v>
      </c>
    </row>
    <row r="357" spans="1:28" ht="14.25" x14ac:dyDescent="0.2">
      <c r="C357" s="35" t="str">
        <f>Source!H100</f>
        <v>м3</v>
      </c>
      <c r="D357" s="11"/>
      <c r="E357" s="39">
        <f>Source!AF100</f>
        <v>0</v>
      </c>
      <c r="F357" s="39">
        <f>Source!AE100</f>
        <v>0</v>
      </c>
      <c r="G357" s="37"/>
      <c r="H357" s="37"/>
      <c r="I357" s="37">
        <f>Source!R100</f>
        <v>0</v>
      </c>
      <c r="J357" s="37">
        <f>Source!AI100</f>
        <v>0</v>
      </c>
      <c r="K357" s="37">
        <f>Source!V100</f>
        <v>0</v>
      </c>
    </row>
    <row r="358" spans="1:28" ht="28.5" x14ac:dyDescent="0.2">
      <c r="A358" s="33" t="str">
        <f>Source!E101</f>
        <v>48,2</v>
      </c>
      <c r="B358" s="33" t="str">
        <f>Source!F101</f>
        <v>02.3.01.02</v>
      </c>
      <c r="C358" s="34" t="str">
        <f>Source!G101</f>
        <v>Песок для строительных работ природный</v>
      </c>
      <c r="D358" s="11">
        <f>Source!I101</f>
        <v>0.88200000000000001</v>
      </c>
      <c r="E358" s="44">
        <f>Source!AB101</f>
        <v>0</v>
      </c>
      <c r="F358" s="44">
        <f>Source!AD101</f>
        <v>0</v>
      </c>
      <c r="G358" s="37">
        <f>Source!O101</f>
        <v>0</v>
      </c>
      <c r="H358" s="37">
        <f>Source!S101</f>
        <v>0</v>
      </c>
      <c r="I358" s="45">
        <f>Source!Q101</f>
        <v>0</v>
      </c>
      <c r="J358" s="45">
        <f>Source!AH101</f>
        <v>0</v>
      </c>
      <c r="K358" s="45">
        <f>Source!U101</f>
        <v>0</v>
      </c>
      <c r="T358">
        <f>Source!O101+Source!X101+Source!Y101</f>
        <v>0</v>
      </c>
      <c r="U358">
        <f>Source!P101</f>
        <v>0</v>
      </c>
      <c r="V358">
        <f>Source!S101</f>
        <v>0</v>
      </c>
      <c r="W358">
        <f>Source!Q101</f>
        <v>0</v>
      </c>
      <c r="X358">
        <f>Source!R101</f>
        <v>0</v>
      </c>
      <c r="Y358">
        <f>Source!U101</f>
        <v>0</v>
      </c>
      <c r="Z358">
        <f>Source!V101</f>
        <v>0</v>
      </c>
      <c r="AA358">
        <f>Source!X101</f>
        <v>0</v>
      </c>
      <c r="AB358">
        <f>Source!Y101</f>
        <v>0</v>
      </c>
    </row>
    <row r="359" spans="1:28" ht="14.25" x14ac:dyDescent="0.2">
      <c r="C359" s="35" t="str">
        <f>Source!H101</f>
        <v>м3</v>
      </c>
      <c r="D359" s="11"/>
      <c r="E359" s="39">
        <f>Source!AF101</f>
        <v>0</v>
      </c>
      <c r="F359" s="39">
        <f>Source!AE101</f>
        <v>0</v>
      </c>
      <c r="G359" s="37"/>
      <c r="H359" s="37"/>
      <c r="I359" s="37">
        <f>Source!R101</f>
        <v>0</v>
      </c>
      <c r="J359" s="37">
        <f>Source!AI101</f>
        <v>0</v>
      </c>
      <c r="K359" s="37">
        <f>Source!V101</f>
        <v>0</v>
      </c>
    </row>
    <row r="360" spans="1:28" ht="14.25" x14ac:dyDescent="0.2">
      <c r="A360" s="33" t="str">
        <f>Source!E103</f>
        <v>132</v>
      </c>
      <c r="B360" s="33" t="str">
        <f>Source!F103</f>
        <v>59-5-2</v>
      </c>
      <c r="C360" s="34" t="str">
        <f>Source!G103</f>
        <v>Ремонт ступеней бетонных</v>
      </c>
      <c r="D360" s="11">
        <f>Source!I103</f>
        <v>2</v>
      </c>
      <c r="E360" s="44">
        <f>Source!AB103</f>
        <v>1294</v>
      </c>
      <c r="F360" s="44">
        <f>Source!AD103</f>
        <v>19</v>
      </c>
      <c r="G360" s="37">
        <f>Source!O103</f>
        <v>2588</v>
      </c>
      <c r="H360" s="37">
        <f>Source!S103</f>
        <v>1778</v>
      </c>
      <c r="I360" s="45">
        <f>Source!Q103</f>
        <v>38</v>
      </c>
      <c r="J360" s="45">
        <f>Source!AH103</f>
        <v>102.89</v>
      </c>
      <c r="K360" s="45">
        <f>Source!U103</f>
        <v>205.78</v>
      </c>
      <c r="T360">
        <f>Source!O103+Source!X103+Source!Y103</f>
        <v>5021.58</v>
      </c>
      <c r="U360">
        <f>Source!P103</f>
        <v>772</v>
      </c>
      <c r="V360">
        <f>Source!S103</f>
        <v>1778</v>
      </c>
      <c r="W360">
        <f>Source!Q103</f>
        <v>38</v>
      </c>
      <c r="X360">
        <f>Source!R103</f>
        <v>11.4</v>
      </c>
      <c r="Y360">
        <f>Source!U103</f>
        <v>205.78</v>
      </c>
      <c r="Z360">
        <f>Source!V103</f>
        <v>0.88</v>
      </c>
      <c r="AA360">
        <f>Source!X103</f>
        <v>1359.94</v>
      </c>
      <c r="AB360">
        <f>Source!Y103</f>
        <v>1073.6400000000001</v>
      </c>
    </row>
    <row r="361" spans="1:28" ht="14.25" x14ac:dyDescent="0.2">
      <c r="C361" s="35" t="str">
        <f>Source!H103</f>
        <v>100 ШТ</v>
      </c>
      <c r="D361" s="11"/>
      <c r="E361" s="39">
        <f>Source!AF103</f>
        <v>889</v>
      </c>
      <c r="F361" s="39">
        <f>Source!AE103</f>
        <v>5.7</v>
      </c>
      <c r="G361" s="37"/>
      <c r="H361" s="37"/>
      <c r="I361" s="37">
        <f>Source!R103</f>
        <v>11.4</v>
      </c>
      <c r="J361" s="37">
        <f>Source!AI103</f>
        <v>0.44</v>
      </c>
      <c r="K361" s="37">
        <f>Source!V103</f>
        <v>0.88</v>
      </c>
    </row>
    <row r="362" spans="1:28" x14ac:dyDescent="0.2">
      <c r="C362" s="40" t="str">
        <f>"Объем: "&amp;Source!I103&amp;"=200/"&amp;"100"</f>
        <v>Объем: 2=200/100</v>
      </c>
    </row>
    <row r="363" spans="1:28" x14ac:dyDescent="0.2">
      <c r="C363" s="9" t="s">
        <v>829</v>
      </c>
      <c r="D363" s="41">
        <f>Source!BZ103</f>
        <v>76</v>
      </c>
      <c r="E363" s="42">
        <f>(Source!AF103+Source!AE103)*Source!FX103/100</f>
        <v>679.97199999999998</v>
      </c>
      <c r="F363" s="41"/>
      <c r="G363" s="43">
        <f>Source!X103</f>
        <v>1359.94</v>
      </c>
      <c r="H363" s="41" t="str">
        <f>CONCATENATE(Source!AT103)</f>
        <v>76</v>
      </c>
      <c r="I363" s="41"/>
      <c r="J363" s="41"/>
      <c r="K363" s="41"/>
    </row>
    <row r="364" spans="1:28" x14ac:dyDescent="0.2">
      <c r="C364" s="9" t="s">
        <v>830</v>
      </c>
      <c r="D364" s="41">
        <f>Source!CA103</f>
        <v>60</v>
      </c>
      <c r="E364" s="42">
        <f>(Source!AF103+Source!AE103)*Source!FY103/100</f>
        <v>536.82000000000005</v>
      </c>
      <c r="F364" s="41"/>
      <c r="G364" s="43">
        <f>Source!Y103</f>
        <v>1073.6400000000001</v>
      </c>
      <c r="H364" s="41" t="str">
        <f>CONCATENATE(Source!AU103)</f>
        <v>60</v>
      </c>
      <c r="I364" s="41"/>
      <c r="J364" s="41"/>
      <c r="K364" s="41"/>
    </row>
    <row r="365" spans="1:28" x14ac:dyDescent="0.2">
      <c r="C365" s="9" t="s">
        <v>831</v>
      </c>
      <c r="D365" s="41"/>
      <c r="E365" s="42">
        <f>((Source!AF103+Source!AE103)*Source!FX103/100)+((Source!AF103+Source!AE103)*Source!FY103/100)+Source!AB103</f>
        <v>2510.7919999999999</v>
      </c>
      <c r="F365" s="41"/>
      <c r="G365" s="43">
        <f>Source!O103+Source!X103+Source!Y103</f>
        <v>5021.58</v>
      </c>
      <c r="H365" s="41"/>
      <c r="I365" s="41"/>
      <c r="J365" s="41"/>
      <c r="K365" s="41"/>
    </row>
    <row r="366" spans="1:28" ht="28.5" x14ac:dyDescent="0.2">
      <c r="A366" s="33" t="str">
        <f>Source!E104</f>
        <v>132,1</v>
      </c>
      <c r="B366" s="33" t="str">
        <f>Source!F104</f>
        <v>04.1.02.01-0005</v>
      </c>
      <c r="C366" s="34" t="str">
        <f>Source!G104</f>
        <v>Бетон мелкозернистый, класс В12,5 (М150)</v>
      </c>
      <c r="D366" s="11">
        <f>Source!I104</f>
        <v>0.56000000000000005</v>
      </c>
      <c r="E366" s="44">
        <f>Source!AB104</f>
        <v>480</v>
      </c>
      <c r="F366" s="44">
        <f>Source!AD104</f>
        <v>0</v>
      </c>
      <c r="G366" s="37">
        <f>Source!O104</f>
        <v>268.8</v>
      </c>
      <c r="H366" s="37">
        <f>Source!S104</f>
        <v>0</v>
      </c>
      <c r="I366" s="45">
        <f>Source!Q104</f>
        <v>0</v>
      </c>
      <c r="J366" s="45">
        <f>Source!AH104</f>
        <v>0</v>
      </c>
      <c r="K366" s="45">
        <f>Source!U104</f>
        <v>0</v>
      </c>
      <c r="T366">
        <f>Source!O104+Source!X104+Source!Y104</f>
        <v>268.8</v>
      </c>
      <c r="U366">
        <f>Source!P104</f>
        <v>268.8</v>
      </c>
      <c r="V366">
        <f>Source!S104</f>
        <v>0</v>
      </c>
      <c r="W366">
        <f>Source!Q104</f>
        <v>0</v>
      </c>
      <c r="X366">
        <f>Source!R104</f>
        <v>0</v>
      </c>
      <c r="Y366">
        <f>Source!U104</f>
        <v>0</v>
      </c>
      <c r="Z366">
        <f>Source!V104</f>
        <v>0</v>
      </c>
      <c r="AA366">
        <f>Source!X104</f>
        <v>0</v>
      </c>
      <c r="AB366">
        <f>Source!Y104</f>
        <v>0</v>
      </c>
    </row>
    <row r="367" spans="1:28" ht="14.25" x14ac:dyDescent="0.2">
      <c r="C367" s="35" t="str">
        <f>Source!H104</f>
        <v>м3</v>
      </c>
      <c r="D367" s="11"/>
      <c r="E367" s="39">
        <f>Source!AF104</f>
        <v>0</v>
      </c>
      <c r="F367" s="39">
        <f>Source!AE104</f>
        <v>0</v>
      </c>
      <c r="G367" s="37"/>
      <c r="H367" s="37"/>
      <c r="I367" s="37">
        <f>Source!R104</f>
        <v>0</v>
      </c>
      <c r="J367" s="37">
        <f>Source!AI104</f>
        <v>0</v>
      </c>
      <c r="K367" s="37">
        <f>Source!V104</f>
        <v>0</v>
      </c>
    </row>
    <row r="368" spans="1:28" ht="28.5" x14ac:dyDescent="0.2">
      <c r="A368" s="33" t="str">
        <f>Source!E105</f>
        <v>133</v>
      </c>
      <c r="B368" s="33" t="str">
        <f>Source!F105</f>
        <v>27-07-003-02</v>
      </c>
      <c r="C368" s="34" t="str">
        <f>Source!G105</f>
        <v>Устройство бетонных плитных тротуаров с заполнением швов песком</v>
      </c>
      <c r="D368" s="11">
        <f>Source!I105</f>
        <v>0.65</v>
      </c>
      <c r="E368" s="44">
        <f>Source!AB105</f>
        <v>2143.6</v>
      </c>
      <c r="F368" s="44">
        <f>Source!AD105</f>
        <v>391.4</v>
      </c>
      <c r="G368" s="37">
        <f>Source!O105</f>
        <v>1393.34</v>
      </c>
      <c r="H368" s="37">
        <f>Source!S105</f>
        <v>225.16</v>
      </c>
      <c r="I368" s="45">
        <f>Source!Q105</f>
        <v>254.41</v>
      </c>
      <c r="J368" s="45">
        <f>Source!AH105</f>
        <v>42.4</v>
      </c>
      <c r="K368" s="45">
        <f>Source!U105</f>
        <v>27.56</v>
      </c>
      <c r="T368">
        <f>Source!O105+Source!X105+Source!Y105</f>
        <v>1880.37</v>
      </c>
      <c r="U368">
        <f>Source!P105</f>
        <v>913.77</v>
      </c>
      <c r="V368">
        <f>Source!S105</f>
        <v>225.16</v>
      </c>
      <c r="W368">
        <f>Source!Q105</f>
        <v>254.41</v>
      </c>
      <c r="X368">
        <f>Source!R105</f>
        <v>7.87</v>
      </c>
      <c r="Y368">
        <f>Source!U105</f>
        <v>27.56</v>
      </c>
      <c r="Z368">
        <f>Source!V105</f>
        <v>0.63700000000000001</v>
      </c>
      <c r="AA368">
        <f>Source!X105</f>
        <v>298.27999999999997</v>
      </c>
      <c r="AB368">
        <f>Source!Y105</f>
        <v>188.75</v>
      </c>
    </row>
    <row r="369" spans="1:28" ht="14.25" x14ac:dyDescent="0.2">
      <c r="C369" s="35" t="str">
        <f>Source!H105</f>
        <v>100 м2</v>
      </c>
      <c r="D369" s="11"/>
      <c r="E369" s="39">
        <f>Source!AF105</f>
        <v>346.4</v>
      </c>
      <c r="F369" s="39">
        <f>Source!AE105</f>
        <v>12.1</v>
      </c>
      <c r="G369" s="37"/>
      <c r="H369" s="37"/>
      <c r="I369" s="37">
        <f>Source!R105</f>
        <v>7.87</v>
      </c>
      <c r="J369" s="37">
        <f>Source!AI105</f>
        <v>0.98</v>
      </c>
      <c r="K369" s="37">
        <f>Source!V105</f>
        <v>0.63700000000000001</v>
      </c>
    </row>
    <row r="370" spans="1:28" x14ac:dyDescent="0.2">
      <c r="C370" s="40" t="str">
        <f>"Объем: "&amp;Source!I105&amp;"=65/"&amp;"100"</f>
        <v>Объем: 0,65=65/100</v>
      </c>
    </row>
    <row r="371" spans="1:28" x14ac:dyDescent="0.2">
      <c r="C371" s="9" t="s">
        <v>829</v>
      </c>
      <c r="D371" s="41">
        <f>Source!BZ105</f>
        <v>142</v>
      </c>
      <c r="E371" s="42">
        <f>(Source!AF105+Source!AE105)*Source!FX105/100</f>
        <v>458.16299999999995</v>
      </c>
      <c r="F371" s="41" t="str">
        <f>CONCATENATE(Source!DL105,Source!FT105, "=", Source!FX105, "%")</f>
        <v>*0,9=127,8%</v>
      </c>
      <c r="G371" s="43">
        <f>Source!X105</f>
        <v>298.27999999999997</v>
      </c>
      <c r="H371" s="41" t="str">
        <f>CONCATENATE(Source!AT105)</f>
        <v>128</v>
      </c>
      <c r="I371" s="41"/>
      <c r="J371" s="41"/>
      <c r="K371" s="41"/>
    </row>
    <row r="372" spans="1:28" x14ac:dyDescent="0.2">
      <c r="C372" s="9" t="s">
        <v>830</v>
      </c>
      <c r="D372" s="41">
        <f>Source!CA105</f>
        <v>95</v>
      </c>
      <c r="E372" s="42">
        <f>(Source!AF105+Source!AE105)*Source!FY105/100</f>
        <v>289.48874999999998</v>
      </c>
      <c r="F372" s="41" t="str">
        <f>CONCATENATE(Source!DM105,Source!FU105, "=", Source!FY105, "%")</f>
        <v>*0,85=80,75%</v>
      </c>
      <c r="G372" s="43">
        <f>Source!Y105</f>
        <v>188.75</v>
      </c>
      <c r="H372" s="41" t="str">
        <f>CONCATENATE(Source!AU105)</f>
        <v>81</v>
      </c>
      <c r="I372" s="41"/>
      <c r="J372" s="41"/>
      <c r="K372" s="41"/>
    </row>
    <row r="373" spans="1:28" x14ac:dyDescent="0.2">
      <c r="C373" s="9" t="s">
        <v>831</v>
      </c>
      <c r="D373" s="41"/>
      <c r="E373" s="42">
        <f>((Source!AF105+Source!AE105)*Source!FX105/100)+((Source!AF105+Source!AE105)*Source!FY105/100)+Source!AB105</f>
        <v>2891.2517499999999</v>
      </c>
      <c r="F373" s="41"/>
      <c r="G373" s="43">
        <f>Source!O105+Source!X105+Source!Y105</f>
        <v>1880.37</v>
      </c>
      <c r="H373" s="41"/>
      <c r="I373" s="41"/>
      <c r="J373" s="41"/>
      <c r="K373" s="41"/>
    </row>
    <row r="374" spans="1:28" ht="42.75" x14ac:dyDescent="0.2">
      <c r="A374" s="33" t="str">
        <f>Source!E106</f>
        <v>133,1</v>
      </c>
      <c r="B374" s="33" t="str">
        <f>Source!F106</f>
        <v>05.2.04.04-0004</v>
      </c>
      <c r="C374" s="34" t="str">
        <f>Source!G106</f>
        <v>Плиты бетонные и цементно-песчаные для тротуаров, полов и облицовки, марки 300, толщина 35 мм</v>
      </c>
      <c r="D374" s="11">
        <f>Source!I106</f>
        <v>65</v>
      </c>
      <c r="E374" s="44">
        <f>Source!AB106</f>
        <v>70.099999999999994</v>
      </c>
      <c r="F374" s="44">
        <f>Source!AD106</f>
        <v>0</v>
      </c>
      <c r="G374" s="37">
        <f>Source!O106</f>
        <v>4556.5</v>
      </c>
      <c r="H374" s="37">
        <f>Source!S106</f>
        <v>0</v>
      </c>
      <c r="I374" s="45">
        <f>Source!Q106</f>
        <v>0</v>
      </c>
      <c r="J374" s="45">
        <f>Source!AH106</f>
        <v>0</v>
      </c>
      <c r="K374" s="45">
        <f>Source!U106</f>
        <v>0</v>
      </c>
      <c r="T374">
        <f>Source!O106+Source!X106+Source!Y106</f>
        <v>4556.5</v>
      </c>
      <c r="U374">
        <f>Source!P106</f>
        <v>4556.5</v>
      </c>
      <c r="V374">
        <f>Source!S106</f>
        <v>0</v>
      </c>
      <c r="W374">
        <f>Source!Q106</f>
        <v>0</v>
      </c>
      <c r="X374">
        <f>Source!R106</f>
        <v>0</v>
      </c>
      <c r="Y374">
        <f>Source!U106</f>
        <v>0</v>
      </c>
      <c r="Z374">
        <f>Source!V106</f>
        <v>0</v>
      </c>
      <c r="AA374">
        <f>Source!X106</f>
        <v>0</v>
      </c>
      <c r="AB374">
        <f>Source!Y106</f>
        <v>0</v>
      </c>
    </row>
    <row r="375" spans="1:28" ht="14.25" x14ac:dyDescent="0.2">
      <c r="C375" s="35" t="str">
        <f>Source!H106</f>
        <v>м2</v>
      </c>
      <c r="D375" s="11"/>
      <c r="E375" s="39">
        <f>Source!AF106</f>
        <v>0</v>
      </c>
      <c r="F375" s="39">
        <f>Source!AE106</f>
        <v>0</v>
      </c>
      <c r="G375" s="37"/>
      <c r="H375" s="37"/>
      <c r="I375" s="37">
        <f>Source!R106</f>
        <v>0</v>
      </c>
      <c r="J375" s="37">
        <f>Source!AI106</f>
        <v>0</v>
      </c>
      <c r="K375" s="37">
        <f>Source!V106</f>
        <v>0</v>
      </c>
    </row>
    <row r="376" spans="1:28" ht="28.5" x14ac:dyDescent="0.2">
      <c r="A376" s="33" t="str">
        <f>Source!E107</f>
        <v>134</v>
      </c>
      <c r="B376" s="33" t="str">
        <f>Source!F107</f>
        <v>07-05-016-03</v>
      </c>
      <c r="C376" s="34" t="str">
        <f>Source!G107</f>
        <v>Устройство металлических ограждений с поручнями из поливинилхлорида</v>
      </c>
      <c r="D376" s="11">
        <f>Source!I107</f>
        <v>3.5000000000000003E-2</v>
      </c>
      <c r="E376" s="44">
        <f>Source!AB107</f>
        <v>16865.7</v>
      </c>
      <c r="F376" s="44">
        <f>Source!AD107</f>
        <v>218.2</v>
      </c>
      <c r="G376" s="37">
        <f>Source!O107</f>
        <v>590.29999999999995</v>
      </c>
      <c r="H376" s="37">
        <f>Source!S107</f>
        <v>20.66</v>
      </c>
      <c r="I376" s="45">
        <f>Source!Q107</f>
        <v>7.64</v>
      </c>
      <c r="J376" s="45">
        <f>Source!AH107</f>
        <v>62.81</v>
      </c>
      <c r="K376" s="45">
        <f>Source!U107</f>
        <v>2.1983500000000005</v>
      </c>
      <c r="T376">
        <f>Source!O107+Source!X107+Source!Y107</f>
        <v>639.41999999999985</v>
      </c>
      <c r="U376">
        <f>Source!P107</f>
        <v>562</v>
      </c>
      <c r="V376">
        <f>Source!S107</f>
        <v>20.66</v>
      </c>
      <c r="W376">
        <f>Source!Q107</f>
        <v>7.64</v>
      </c>
      <c r="X376">
        <f>Source!R107</f>
        <v>1.17</v>
      </c>
      <c r="Y376">
        <f>Source!U107</f>
        <v>2.1983500000000005</v>
      </c>
      <c r="Z376">
        <f>Source!V107</f>
        <v>9.870000000000001E-2</v>
      </c>
      <c r="AA376">
        <f>Source!X107</f>
        <v>30.56</v>
      </c>
      <c r="AB376">
        <f>Source!Y107</f>
        <v>18.559999999999999</v>
      </c>
    </row>
    <row r="377" spans="1:28" ht="14.25" x14ac:dyDescent="0.2">
      <c r="C377" s="35" t="str">
        <f>Source!H107</f>
        <v>100 м</v>
      </c>
      <c r="D377" s="11"/>
      <c r="E377" s="39">
        <f>Source!AF107</f>
        <v>590.4</v>
      </c>
      <c r="F377" s="39">
        <f>Source!AE107</f>
        <v>33.5</v>
      </c>
      <c r="G377" s="37"/>
      <c r="H377" s="37"/>
      <c r="I377" s="37">
        <f>Source!R107</f>
        <v>1.17</v>
      </c>
      <c r="J377" s="37">
        <f>Source!AI107</f>
        <v>2.82</v>
      </c>
      <c r="K377" s="37">
        <f>Source!V107</f>
        <v>9.870000000000001E-2</v>
      </c>
    </row>
    <row r="378" spans="1:28" x14ac:dyDescent="0.2">
      <c r="C378" s="40" t="str">
        <f>"Объем: "&amp;Source!I107&amp;"=3,5/"&amp;"100"</f>
        <v>Объем: 0,035=3,5/100</v>
      </c>
    </row>
    <row r="379" spans="1:28" x14ac:dyDescent="0.2">
      <c r="C379" s="9" t="s">
        <v>829</v>
      </c>
      <c r="D379" s="41">
        <f>Source!BZ107</f>
        <v>155</v>
      </c>
      <c r="E379" s="42">
        <f>(Source!AF107+Source!AE107)*Source!FX107/100</f>
        <v>870.34050000000002</v>
      </c>
      <c r="F379" s="41" t="str">
        <f>CONCATENATE(Source!DL107,Source!FT107, "=", Source!FX107, "%")</f>
        <v>*0,9=139,5%</v>
      </c>
      <c r="G379" s="43">
        <f>Source!X107</f>
        <v>30.56</v>
      </c>
      <c r="H379" s="41" t="str">
        <f>CONCATENATE(Source!AT107)</f>
        <v>140</v>
      </c>
      <c r="I379" s="41"/>
      <c r="J379" s="41"/>
      <c r="K379" s="41"/>
    </row>
    <row r="380" spans="1:28" x14ac:dyDescent="0.2">
      <c r="C380" s="9" t="s">
        <v>830</v>
      </c>
      <c r="D380" s="41">
        <f>Source!CA107</f>
        <v>100</v>
      </c>
      <c r="E380" s="42">
        <f>(Source!AF107+Source!AE107)*Source!FY107/100</f>
        <v>530.31500000000005</v>
      </c>
      <c r="F380" s="41" t="str">
        <f>CONCATENATE(Source!DM107,Source!FU107, "=", Source!FY107, "%")</f>
        <v>*0,85=85%</v>
      </c>
      <c r="G380" s="43">
        <f>Source!Y107</f>
        <v>18.559999999999999</v>
      </c>
      <c r="H380" s="41" t="str">
        <f>CONCATENATE(Source!AU107)</f>
        <v>85</v>
      </c>
      <c r="I380" s="41"/>
      <c r="J380" s="41"/>
      <c r="K380" s="41"/>
    </row>
    <row r="381" spans="1:28" x14ac:dyDescent="0.2">
      <c r="C381" s="9" t="s">
        <v>831</v>
      </c>
      <c r="D381" s="41"/>
      <c r="E381" s="42">
        <f>((Source!AF107+Source!AE107)*Source!FX107/100)+((Source!AF107+Source!AE107)*Source!FY107/100)+Source!AB107</f>
        <v>18266.355500000001</v>
      </c>
      <c r="F381" s="41"/>
      <c r="G381" s="43">
        <f>Source!O107+Source!X107+Source!Y107</f>
        <v>639.41999999999985</v>
      </c>
      <c r="H381" s="41"/>
      <c r="I381" s="41"/>
      <c r="J381" s="41"/>
      <c r="K381" s="41"/>
    </row>
    <row r="382" spans="1:28" ht="28.5" x14ac:dyDescent="0.2">
      <c r="A382" s="33" t="str">
        <f>Source!E108</f>
        <v>134,1</v>
      </c>
      <c r="B382" s="33" t="str">
        <f>Source!F108</f>
        <v>11.3.03.09-0001</v>
      </c>
      <c r="C382" s="34" t="str">
        <f>Source!G108</f>
        <v>Поручень поливинилхлоридный</v>
      </c>
      <c r="D382" s="11">
        <f>Source!I108</f>
        <v>3.57</v>
      </c>
      <c r="E382" s="44">
        <f>Source!AB108</f>
        <v>18.899999999999999</v>
      </c>
      <c r="F382" s="44">
        <f>Source!AD108</f>
        <v>0</v>
      </c>
      <c r="G382" s="37">
        <f>Source!O108</f>
        <v>67.47</v>
      </c>
      <c r="H382" s="37">
        <f>Source!S108</f>
        <v>0</v>
      </c>
      <c r="I382" s="45">
        <f>Source!Q108</f>
        <v>0</v>
      </c>
      <c r="J382" s="45">
        <f>Source!AH108</f>
        <v>0</v>
      </c>
      <c r="K382" s="45">
        <f>Source!U108</f>
        <v>0</v>
      </c>
      <c r="T382">
        <f>Source!O108+Source!X108+Source!Y108</f>
        <v>67.47</v>
      </c>
      <c r="U382">
        <f>Source!P108</f>
        <v>67.47</v>
      </c>
      <c r="V382">
        <f>Source!S108</f>
        <v>0</v>
      </c>
      <c r="W382">
        <f>Source!Q108</f>
        <v>0</v>
      </c>
      <c r="X382">
        <f>Source!R108</f>
        <v>0</v>
      </c>
      <c r="Y382">
        <f>Source!U108</f>
        <v>0</v>
      </c>
      <c r="Z382">
        <f>Source!V108</f>
        <v>0</v>
      </c>
      <c r="AA382">
        <f>Source!X108</f>
        <v>0</v>
      </c>
      <c r="AB382">
        <f>Source!Y108</f>
        <v>0</v>
      </c>
    </row>
    <row r="383" spans="1:28" ht="14.25" x14ac:dyDescent="0.2">
      <c r="C383" s="35" t="str">
        <f>Source!H108</f>
        <v>м</v>
      </c>
      <c r="D383" s="11"/>
      <c r="E383" s="39">
        <f>Source!AF108</f>
        <v>0</v>
      </c>
      <c r="F383" s="39">
        <f>Source!AE108</f>
        <v>0</v>
      </c>
      <c r="G383" s="37"/>
      <c r="H383" s="37"/>
      <c r="I383" s="37">
        <f>Source!R108</f>
        <v>0</v>
      </c>
      <c r="J383" s="37">
        <f>Source!AI108</f>
        <v>0</v>
      </c>
      <c r="K383" s="37">
        <f>Source!V108</f>
        <v>0</v>
      </c>
    </row>
    <row r="384" spans="1:28" ht="42.75" x14ac:dyDescent="0.2">
      <c r="A384" s="33" t="str">
        <f>Source!E110</f>
        <v>158</v>
      </c>
      <c r="B384" s="33" t="str">
        <f>Source!F110</f>
        <v>01-02-057-01</v>
      </c>
      <c r="C384" s="34" t="str">
        <f>Source!G110</f>
        <v>Разработка грунта вручную в траншеях глубиной до 2 м без креплений с откосами, группа грунтов 1</v>
      </c>
      <c r="D384" s="11">
        <f>Source!I110</f>
        <v>0.02</v>
      </c>
      <c r="E384" s="44">
        <f>Source!AB110</f>
        <v>920.4</v>
      </c>
      <c r="F384" s="44">
        <f>Source!AD110</f>
        <v>0</v>
      </c>
      <c r="G384" s="37">
        <f>Source!O110</f>
        <v>18.41</v>
      </c>
      <c r="H384" s="37">
        <f>Source!S110</f>
        <v>18.41</v>
      </c>
      <c r="I384" s="45">
        <f>Source!Q110</f>
        <v>0</v>
      </c>
      <c r="J384" s="45">
        <f>Source!AH110</f>
        <v>118</v>
      </c>
      <c r="K384" s="45">
        <f>Source!U110</f>
        <v>2.36</v>
      </c>
      <c r="T384">
        <f>Source!O110+Source!X110+Source!Y110</f>
        <v>38.67</v>
      </c>
      <c r="U384">
        <f>Source!P110</f>
        <v>0</v>
      </c>
      <c r="V384">
        <f>Source!S110</f>
        <v>18.41</v>
      </c>
      <c r="W384">
        <f>Source!Q110</f>
        <v>0</v>
      </c>
      <c r="X384">
        <f>Source!R110</f>
        <v>0</v>
      </c>
      <c r="Y384">
        <f>Source!U110</f>
        <v>2.36</v>
      </c>
      <c r="Z384">
        <f>Source!V110</f>
        <v>0</v>
      </c>
      <c r="AA384">
        <f>Source!X110</f>
        <v>13.26</v>
      </c>
      <c r="AB384">
        <f>Source!Y110</f>
        <v>7</v>
      </c>
    </row>
    <row r="385" spans="1:28" ht="14.25" x14ac:dyDescent="0.2">
      <c r="C385" s="35" t="str">
        <f>Source!H110</f>
        <v>100 м3</v>
      </c>
      <c r="D385" s="11"/>
      <c r="E385" s="39">
        <f>Source!AF110</f>
        <v>920.4</v>
      </c>
      <c r="F385" s="39">
        <f>Source!AE110</f>
        <v>0</v>
      </c>
      <c r="G385" s="37"/>
      <c r="H385" s="37"/>
      <c r="I385" s="37">
        <f>Source!R110</f>
        <v>0</v>
      </c>
      <c r="J385" s="37">
        <f>Source!AI110</f>
        <v>0</v>
      </c>
      <c r="K385" s="37">
        <f>Source!V110</f>
        <v>0</v>
      </c>
    </row>
    <row r="386" spans="1:28" x14ac:dyDescent="0.2">
      <c r="C386" s="40" t="str">
        <f>"Объем: "&amp;Source!I110&amp;"=2/"&amp;"100"</f>
        <v>Объем: 0,02=2/100</v>
      </c>
    </row>
    <row r="387" spans="1:28" x14ac:dyDescent="0.2">
      <c r="C387" s="9" t="s">
        <v>829</v>
      </c>
      <c r="D387" s="41">
        <f>Source!BZ110</f>
        <v>80</v>
      </c>
      <c r="E387" s="42">
        <f>(Source!AF110+Source!AE110)*Source!FX110/100</f>
        <v>662.68799999999999</v>
      </c>
      <c r="F387" s="41" t="str">
        <f>CONCATENATE(Source!DL110,Source!FT110, "=", Source!FX110, "%")</f>
        <v>*0,9=72%</v>
      </c>
      <c r="G387" s="43">
        <f>Source!X110</f>
        <v>13.26</v>
      </c>
      <c r="H387" s="41" t="str">
        <f>CONCATENATE(Source!AT110)</f>
        <v>72</v>
      </c>
      <c r="I387" s="41"/>
      <c r="J387" s="41"/>
      <c r="K387" s="41"/>
    </row>
    <row r="388" spans="1:28" x14ac:dyDescent="0.2">
      <c r="C388" s="9" t="s">
        <v>830</v>
      </c>
      <c r="D388" s="41">
        <f>Source!CA110</f>
        <v>45</v>
      </c>
      <c r="E388" s="42">
        <f>(Source!AF110+Source!AE110)*Source!FY110/100</f>
        <v>352.05299999999994</v>
      </c>
      <c r="F388" s="41" t="str">
        <f>CONCATENATE(Source!DM110,Source!FU110, "=", Source!FY110, "%")</f>
        <v>*0,85=38,25%</v>
      </c>
      <c r="G388" s="43">
        <f>Source!Y110</f>
        <v>7</v>
      </c>
      <c r="H388" s="41" t="str">
        <f>CONCATENATE(Source!AU110)</f>
        <v>38</v>
      </c>
      <c r="I388" s="41"/>
      <c r="J388" s="41"/>
      <c r="K388" s="41"/>
    </row>
    <row r="389" spans="1:28" x14ac:dyDescent="0.2">
      <c r="C389" s="9" t="s">
        <v>831</v>
      </c>
      <c r="D389" s="41"/>
      <c r="E389" s="42">
        <f>((Source!AF110+Source!AE110)*Source!FX110/100)+((Source!AF110+Source!AE110)*Source!FY110/100)+Source!AB110</f>
        <v>1935.1410000000001</v>
      </c>
      <c r="F389" s="41"/>
      <c r="G389" s="43">
        <f>Source!O110+Source!X110+Source!Y110</f>
        <v>38.67</v>
      </c>
      <c r="H389" s="41"/>
      <c r="I389" s="41"/>
      <c r="J389" s="41"/>
      <c r="K389" s="41"/>
    </row>
    <row r="390" spans="1:28" ht="28.5" x14ac:dyDescent="0.2">
      <c r="A390" s="33" t="str">
        <f>Source!E111</f>
        <v>159</v>
      </c>
      <c r="B390" s="33" t="str">
        <f>Source!F111</f>
        <v>11-01-002-01</v>
      </c>
      <c r="C390" s="34" t="str">
        <f>Source!G111</f>
        <v>Устройство подстилающих слоев песчаных толщиной 10 см</v>
      </c>
      <c r="D390" s="11">
        <f>Source!I111</f>
        <v>0.7</v>
      </c>
      <c r="E390" s="44">
        <f>Source!AB111</f>
        <v>57.1</v>
      </c>
      <c r="F390" s="44">
        <f>Source!AD111</f>
        <v>27.2</v>
      </c>
      <c r="G390" s="37">
        <f>Source!O111</f>
        <v>39.97</v>
      </c>
      <c r="H390" s="37">
        <f>Source!S111</f>
        <v>20.65</v>
      </c>
      <c r="I390" s="45">
        <f>Source!Q111</f>
        <v>19.04</v>
      </c>
      <c r="J390" s="45">
        <f>Source!AH111</f>
        <v>3.41</v>
      </c>
      <c r="K390" s="45">
        <f>Source!U111</f>
        <v>2.387</v>
      </c>
      <c r="T390">
        <f>Source!O111+Source!X111+Source!Y111</f>
        <v>79.78</v>
      </c>
      <c r="U390">
        <f>Source!P111</f>
        <v>0.28000000000000003</v>
      </c>
      <c r="V390">
        <f>Source!S111</f>
        <v>20.65</v>
      </c>
      <c r="W390">
        <f>Source!Q111</f>
        <v>19.04</v>
      </c>
      <c r="X390">
        <f>Source!R111</f>
        <v>2.1</v>
      </c>
      <c r="Y390">
        <f>Source!U111</f>
        <v>2.387</v>
      </c>
      <c r="Z390">
        <f>Source!V111</f>
        <v>0.21</v>
      </c>
      <c r="AA390">
        <f>Source!X111</f>
        <v>25.25</v>
      </c>
      <c r="AB390">
        <f>Source!Y111</f>
        <v>14.56</v>
      </c>
    </row>
    <row r="391" spans="1:28" ht="14.25" x14ac:dyDescent="0.2">
      <c r="C391" s="35" t="str">
        <f>Source!H111</f>
        <v>м3</v>
      </c>
      <c r="D391" s="11"/>
      <c r="E391" s="39">
        <f>Source!AF111</f>
        <v>29.5</v>
      </c>
      <c r="F391" s="39">
        <f>Source!AE111</f>
        <v>3</v>
      </c>
      <c r="G391" s="37"/>
      <c r="H391" s="37"/>
      <c r="I391" s="37">
        <f>Source!R111</f>
        <v>2.1</v>
      </c>
      <c r="J391" s="37">
        <f>Source!AI111</f>
        <v>0.3</v>
      </c>
      <c r="K391" s="37">
        <f>Source!V111</f>
        <v>0.21</v>
      </c>
    </row>
    <row r="392" spans="1:28" x14ac:dyDescent="0.2">
      <c r="C392" s="9" t="s">
        <v>829</v>
      </c>
      <c r="D392" s="41">
        <f>Source!BZ111</f>
        <v>123</v>
      </c>
      <c r="E392" s="42">
        <f>(Source!AF111+Source!AE111)*Source!FX111/100</f>
        <v>35.977499999999999</v>
      </c>
      <c r="F392" s="41" t="str">
        <f>CONCATENATE(Source!DL111,Source!FT111, "=", Source!FX111, "%")</f>
        <v>*0,9=110,7%</v>
      </c>
      <c r="G392" s="43">
        <f>Source!X111</f>
        <v>25.25</v>
      </c>
      <c r="H392" s="41" t="str">
        <f>CONCATENATE(Source!AT111)</f>
        <v>111</v>
      </c>
      <c r="I392" s="41"/>
      <c r="J392" s="41"/>
      <c r="K392" s="41"/>
    </row>
    <row r="393" spans="1:28" x14ac:dyDescent="0.2">
      <c r="C393" s="9" t="s">
        <v>830</v>
      </c>
      <c r="D393" s="41">
        <f>Source!CA111</f>
        <v>75</v>
      </c>
      <c r="E393" s="42">
        <f>(Source!AF111+Source!AE111)*Source!FY111/100</f>
        <v>20.71875</v>
      </c>
      <c r="F393" s="41" t="str">
        <f>CONCATENATE(Source!DM111,Source!FU111, "=", Source!FY111, "%")</f>
        <v>*0,85=63,75%</v>
      </c>
      <c r="G393" s="43">
        <f>Source!Y111</f>
        <v>14.56</v>
      </c>
      <c r="H393" s="41" t="str">
        <f>CONCATENATE(Source!AU111)</f>
        <v>64</v>
      </c>
      <c r="I393" s="41"/>
      <c r="J393" s="41"/>
      <c r="K393" s="41"/>
    </row>
    <row r="394" spans="1:28" x14ac:dyDescent="0.2">
      <c r="C394" s="9" t="s">
        <v>831</v>
      </c>
      <c r="D394" s="41"/>
      <c r="E394" s="42">
        <f>((Source!AF111+Source!AE111)*Source!FX111/100)+((Source!AF111+Source!AE111)*Source!FY111/100)+Source!AB111</f>
        <v>113.79625</v>
      </c>
      <c r="F394" s="41"/>
      <c r="G394" s="43">
        <f>Source!O111+Source!X111+Source!Y111</f>
        <v>79.78</v>
      </c>
      <c r="H394" s="41"/>
      <c r="I394" s="41"/>
      <c r="J394" s="41"/>
      <c r="K394" s="41"/>
    </row>
    <row r="395" spans="1:28" ht="28.5" x14ac:dyDescent="0.2">
      <c r="A395" s="33" t="str">
        <f>Source!E112</f>
        <v>159,1</v>
      </c>
      <c r="B395" s="33" t="str">
        <f>Source!F112</f>
        <v>02.3.01.02-0015</v>
      </c>
      <c r="C395" s="34" t="str">
        <f>Source!G112</f>
        <v>Песок природный для строительных работ средний</v>
      </c>
      <c r="D395" s="11">
        <f>Source!I112</f>
        <v>0.84</v>
      </c>
      <c r="E395" s="44">
        <f>Source!AB112</f>
        <v>55.3</v>
      </c>
      <c r="F395" s="44">
        <f>Source!AD112</f>
        <v>0</v>
      </c>
      <c r="G395" s="37">
        <f>Source!O112</f>
        <v>46.45</v>
      </c>
      <c r="H395" s="37">
        <f>Source!S112</f>
        <v>0</v>
      </c>
      <c r="I395" s="45">
        <f>Source!Q112</f>
        <v>0</v>
      </c>
      <c r="J395" s="45">
        <f>Source!AH112</f>
        <v>0</v>
      </c>
      <c r="K395" s="45">
        <f>Source!U112</f>
        <v>0</v>
      </c>
      <c r="T395">
        <f>Source!O112+Source!X112+Source!Y112</f>
        <v>46.45</v>
      </c>
      <c r="U395">
        <f>Source!P112</f>
        <v>46.45</v>
      </c>
      <c r="V395">
        <f>Source!S112</f>
        <v>0</v>
      </c>
      <c r="W395">
        <f>Source!Q112</f>
        <v>0</v>
      </c>
      <c r="X395">
        <f>Source!R112</f>
        <v>0</v>
      </c>
      <c r="Y395">
        <f>Source!U112</f>
        <v>0</v>
      </c>
      <c r="Z395">
        <f>Source!V112</f>
        <v>0</v>
      </c>
      <c r="AA395">
        <f>Source!X112</f>
        <v>0</v>
      </c>
      <c r="AB395">
        <f>Source!Y112</f>
        <v>0</v>
      </c>
    </row>
    <row r="396" spans="1:28" ht="14.25" x14ac:dyDescent="0.2">
      <c r="C396" s="35" t="str">
        <f>Source!H112</f>
        <v>м3</v>
      </c>
      <c r="D396" s="11"/>
      <c r="E396" s="39">
        <f>Source!AF112</f>
        <v>0</v>
      </c>
      <c r="F396" s="39">
        <f>Source!AE112</f>
        <v>0</v>
      </c>
      <c r="G396" s="37"/>
      <c r="H396" s="37"/>
      <c r="I396" s="37">
        <f>Source!R112</f>
        <v>0</v>
      </c>
      <c r="J396" s="37">
        <f>Source!AI112</f>
        <v>0</v>
      </c>
      <c r="K396" s="37">
        <f>Source!V112</f>
        <v>0</v>
      </c>
    </row>
    <row r="397" spans="1:28" ht="14.25" x14ac:dyDescent="0.2">
      <c r="A397" s="33" t="str">
        <f>Source!E113</f>
        <v>160</v>
      </c>
      <c r="B397" s="33" t="str">
        <f>Source!F113</f>
        <v>11-01-001-02</v>
      </c>
      <c r="C397" s="34" t="str">
        <f>Source!G113</f>
        <v>Уплотнение грунта щебнем</v>
      </c>
      <c r="D397" s="11">
        <f>Source!I113</f>
        <v>7.0000000000000007E-2</v>
      </c>
      <c r="E397" s="44">
        <f>Source!AB113</f>
        <v>146.80000000000001</v>
      </c>
      <c r="F397" s="44">
        <f>Source!AD113</f>
        <v>81.8</v>
      </c>
      <c r="G397" s="37">
        <f>Source!O113</f>
        <v>10.29</v>
      </c>
      <c r="H397" s="37">
        <f>Source!S113</f>
        <v>4.5199999999999996</v>
      </c>
      <c r="I397" s="45">
        <f>Source!Q113</f>
        <v>5.73</v>
      </c>
      <c r="J397" s="45">
        <f>Source!AH113</f>
        <v>7.7</v>
      </c>
      <c r="K397" s="45">
        <f>Source!U113</f>
        <v>0.53900000000000003</v>
      </c>
      <c r="T397">
        <f>Source!O113+Source!X113+Source!Y113</f>
        <v>19.34</v>
      </c>
      <c r="U397">
        <f>Source!P113</f>
        <v>0.04</v>
      </c>
      <c r="V397">
        <f>Source!S113</f>
        <v>4.5199999999999996</v>
      </c>
      <c r="W397">
        <f>Source!Q113</f>
        <v>5.73</v>
      </c>
      <c r="X397">
        <f>Source!R113</f>
        <v>0.65</v>
      </c>
      <c r="Y397">
        <f>Source!U113</f>
        <v>0.53900000000000003</v>
      </c>
      <c r="Z397">
        <f>Source!V113</f>
        <v>6.1600000000000009E-2</v>
      </c>
      <c r="AA397">
        <f>Source!X113</f>
        <v>5.74</v>
      </c>
      <c r="AB397">
        <f>Source!Y113</f>
        <v>3.31</v>
      </c>
    </row>
    <row r="398" spans="1:28" ht="14.25" x14ac:dyDescent="0.2">
      <c r="C398" s="35" t="str">
        <f>Source!H113</f>
        <v>100 м2</v>
      </c>
      <c r="D398" s="11"/>
      <c r="E398" s="39">
        <f>Source!AF113</f>
        <v>64.5</v>
      </c>
      <c r="F398" s="39">
        <f>Source!AE113</f>
        <v>9.3000000000000007</v>
      </c>
      <c r="G398" s="37"/>
      <c r="H398" s="37"/>
      <c r="I398" s="37">
        <f>Source!R113</f>
        <v>0.65</v>
      </c>
      <c r="J398" s="37">
        <f>Source!AI113</f>
        <v>0.88</v>
      </c>
      <c r="K398" s="37">
        <f>Source!V113</f>
        <v>6.1600000000000009E-2</v>
      </c>
    </row>
    <row r="399" spans="1:28" x14ac:dyDescent="0.2">
      <c r="C399" s="40" t="str">
        <f>"Объем: "&amp;Source!I113&amp;"=7/"&amp;"100"</f>
        <v>Объем: 0,07=7/100</v>
      </c>
    </row>
    <row r="400" spans="1:28" x14ac:dyDescent="0.2">
      <c r="C400" s="9" t="s">
        <v>829</v>
      </c>
      <c r="D400" s="41">
        <f>Source!BZ113</f>
        <v>123</v>
      </c>
      <c r="E400" s="42">
        <f>(Source!AF113+Source!AE113)*Source!FX113/100</f>
        <v>81.696600000000004</v>
      </c>
      <c r="F400" s="41" t="str">
        <f>CONCATENATE(Source!DL113,Source!FT113, "=", Source!FX113, "%")</f>
        <v>*0,9=110,7%</v>
      </c>
      <c r="G400" s="43">
        <f>Source!X113</f>
        <v>5.74</v>
      </c>
      <c r="H400" s="41" t="str">
        <f>CONCATENATE(Source!AT113)</f>
        <v>111</v>
      </c>
      <c r="I400" s="41"/>
      <c r="J400" s="41"/>
      <c r="K400" s="41"/>
    </row>
    <row r="401" spans="1:28" x14ac:dyDescent="0.2">
      <c r="C401" s="9" t="s">
        <v>830</v>
      </c>
      <c r="D401" s="41">
        <f>Source!CA113</f>
        <v>75</v>
      </c>
      <c r="E401" s="42">
        <f>(Source!AF113+Source!AE113)*Source!FY113/100</f>
        <v>47.047499999999999</v>
      </c>
      <c r="F401" s="41" t="str">
        <f>CONCATENATE(Source!DM113,Source!FU113, "=", Source!FY113, "%")</f>
        <v>*0,85=63,75%</v>
      </c>
      <c r="G401" s="43">
        <f>Source!Y113</f>
        <v>3.31</v>
      </c>
      <c r="H401" s="41" t="str">
        <f>CONCATENATE(Source!AU113)</f>
        <v>64</v>
      </c>
      <c r="I401" s="41"/>
      <c r="J401" s="41"/>
      <c r="K401" s="41"/>
    </row>
    <row r="402" spans="1:28" x14ac:dyDescent="0.2">
      <c r="C402" s="9" t="s">
        <v>831</v>
      </c>
      <c r="D402" s="41"/>
      <c r="E402" s="42">
        <f>((Source!AF113+Source!AE113)*Source!FX113/100)+((Source!AF113+Source!AE113)*Source!FY113/100)+Source!AB113</f>
        <v>275.54410000000001</v>
      </c>
      <c r="F402" s="41"/>
      <c r="G402" s="43">
        <f>Source!O113+Source!X113+Source!Y113</f>
        <v>19.34</v>
      </c>
      <c r="H402" s="41"/>
      <c r="I402" s="41"/>
      <c r="J402" s="41"/>
      <c r="K402" s="41"/>
    </row>
    <row r="403" spans="1:28" ht="42.75" x14ac:dyDescent="0.2">
      <c r="A403" s="33" t="str">
        <f>Source!E114</f>
        <v>160,1</v>
      </c>
      <c r="B403" s="33" t="str">
        <f>Source!F114</f>
        <v>02.2.05.04-0089</v>
      </c>
      <c r="C403" s="34" t="str">
        <f>Source!G114</f>
        <v>Щебень из природного камня для строительных работ марка 600, фракция 40-70 мм</v>
      </c>
      <c r="D403" s="11">
        <f>Source!I114</f>
        <v>0.35699999999999998</v>
      </c>
      <c r="E403" s="44">
        <f>Source!AB114</f>
        <v>98.6</v>
      </c>
      <c r="F403" s="44">
        <f>Source!AD114</f>
        <v>0</v>
      </c>
      <c r="G403" s="37">
        <f>Source!O114</f>
        <v>35.200000000000003</v>
      </c>
      <c r="H403" s="37">
        <f>Source!S114</f>
        <v>0</v>
      </c>
      <c r="I403" s="45">
        <f>Source!Q114</f>
        <v>0</v>
      </c>
      <c r="J403" s="45">
        <f>Source!AH114</f>
        <v>0</v>
      </c>
      <c r="K403" s="45">
        <f>Source!U114</f>
        <v>0</v>
      </c>
      <c r="T403">
        <f>Source!O114+Source!X114+Source!Y114</f>
        <v>35.200000000000003</v>
      </c>
      <c r="U403">
        <f>Source!P114</f>
        <v>35.200000000000003</v>
      </c>
      <c r="V403">
        <f>Source!S114</f>
        <v>0</v>
      </c>
      <c r="W403">
        <f>Source!Q114</f>
        <v>0</v>
      </c>
      <c r="X403">
        <f>Source!R114</f>
        <v>0</v>
      </c>
      <c r="Y403">
        <f>Source!U114</f>
        <v>0</v>
      </c>
      <c r="Z403">
        <f>Source!V114</f>
        <v>0</v>
      </c>
      <c r="AA403">
        <f>Source!X114</f>
        <v>0</v>
      </c>
      <c r="AB403">
        <f>Source!Y114</f>
        <v>0</v>
      </c>
    </row>
    <row r="404" spans="1:28" ht="14.25" x14ac:dyDescent="0.2">
      <c r="C404" s="35" t="str">
        <f>Source!H114</f>
        <v>м3</v>
      </c>
      <c r="D404" s="11"/>
      <c r="E404" s="39">
        <f>Source!AF114</f>
        <v>0</v>
      </c>
      <c r="F404" s="39">
        <f>Source!AE114</f>
        <v>0</v>
      </c>
      <c r="G404" s="37"/>
      <c r="H404" s="37"/>
      <c r="I404" s="37">
        <f>Source!R114</f>
        <v>0</v>
      </c>
      <c r="J404" s="37">
        <f>Source!AI114</f>
        <v>0</v>
      </c>
      <c r="K404" s="37">
        <f>Source!V114</f>
        <v>0</v>
      </c>
    </row>
    <row r="405" spans="1:28" ht="28.5" x14ac:dyDescent="0.2">
      <c r="A405" s="33" t="str">
        <f>Source!E115</f>
        <v>161</v>
      </c>
      <c r="B405" s="33" t="str">
        <f>Source!F115</f>
        <v>11-01-011-01</v>
      </c>
      <c r="C405" s="34" t="str">
        <f>Source!G115</f>
        <v>Устройство стяжек цементных толщиной 20 мм</v>
      </c>
      <c r="D405" s="11">
        <f>Source!I115</f>
        <v>7.0000000000000007E-2</v>
      </c>
      <c r="E405" s="44">
        <f>Source!AB115</f>
        <v>366.5</v>
      </c>
      <c r="F405" s="44">
        <f>Source!AD115</f>
        <v>44.3</v>
      </c>
      <c r="G405" s="37">
        <f>Source!O115</f>
        <v>25.66</v>
      </c>
      <c r="H405" s="37">
        <f>Source!S115</f>
        <v>21.96</v>
      </c>
      <c r="I405" s="45">
        <f>Source!Q115</f>
        <v>3.1</v>
      </c>
      <c r="J405" s="45">
        <f>Source!AH115</f>
        <v>39.51</v>
      </c>
      <c r="K405" s="45">
        <f>Source!U115</f>
        <v>2.7657000000000003</v>
      </c>
      <c r="T405">
        <f>Source!O115+Source!X115+Source!Y115</f>
        <v>66.19</v>
      </c>
      <c r="U405">
        <f>Source!P115</f>
        <v>0.6</v>
      </c>
      <c r="V405">
        <f>Source!S115</f>
        <v>21.96</v>
      </c>
      <c r="W405">
        <f>Source!Q115</f>
        <v>3.1</v>
      </c>
      <c r="X405">
        <f>Source!R115</f>
        <v>1.2</v>
      </c>
      <c r="Y405">
        <f>Source!U115</f>
        <v>2.7657000000000003</v>
      </c>
      <c r="Z405">
        <f>Source!V115</f>
        <v>8.8900000000000007E-2</v>
      </c>
      <c r="AA405">
        <f>Source!X115</f>
        <v>25.71</v>
      </c>
      <c r="AB405">
        <f>Source!Y115</f>
        <v>14.82</v>
      </c>
    </row>
    <row r="406" spans="1:28" ht="14.25" x14ac:dyDescent="0.2">
      <c r="C406" s="35" t="str">
        <f>Source!H115</f>
        <v>100 м2</v>
      </c>
      <c r="D406" s="11"/>
      <c r="E406" s="39">
        <f>Source!AF115</f>
        <v>313.7</v>
      </c>
      <c r="F406" s="39">
        <f>Source!AE115</f>
        <v>17.2</v>
      </c>
      <c r="G406" s="37"/>
      <c r="H406" s="37"/>
      <c r="I406" s="37">
        <f>Source!R115</f>
        <v>1.2</v>
      </c>
      <c r="J406" s="37">
        <f>Source!AI115</f>
        <v>1.27</v>
      </c>
      <c r="K406" s="37">
        <f>Source!V115</f>
        <v>8.8900000000000007E-2</v>
      </c>
    </row>
    <row r="407" spans="1:28" x14ac:dyDescent="0.2">
      <c r="C407" s="40" t="str">
        <f>"Объем: "&amp;Source!I115&amp;"=7/"&amp;"100"</f>
        <v>Объем: 0,07=7/100</v>
      </c>
    </row>
    <row r="408" spans="1:28" x14ac:dyDescent="0.2">
      <c r="C408" s="9" t="s">
        <v>829</v>
      </c>
      <c r="D408" s="41">
        <f>Source!BZ115</f>
        <v>123</v>
      </c>
      <c r="E408" s="42">
        <f>(Source!AF115+Source!AE115)*Source!FX115/100</f>
        <v>366.30629999999996</v>
      </c>
      <c r="F408" s="41" t="str">
        <f>CONCATENATE(Source!DL115,Source!FT115, "=", Source!FX115, "%")</f>
        <v>*0,9=110,7%</v>
      </c>
      <c r="G408" s="43">
        <f>Source!X115</f>
        <v>25.71</v>
      </c>
      <c r="H408" s="41" t="str">
        <f>CONCATENATE(Source!AT115)</f>
        <v>111</v>
      </c>
      <c r="I408" s="41"/>
      <c r="J408" s="41"/>
      <c r="K408" s="41"/>
    </row>
    <row r="409" spans="1:28" x14ac:dyDescent="0.2">
      <c r="C409" s="9" t="s">
        <v>830</v>
      </c>
      <c r="D409" s="41">
        <f>Source!CA115</f>
        <v>75</v>
      </c>
      <c r="E409" s="42">
        <f>(Source!AF115+Source!AE115)*Source!FY115/100</f>
        <v>210.94874999999999</v>
      </c>
      <c r="F409" s="41" t="str">
        <f>CONCATENATE(Source!DM115,Source!FU115, "=", Source!FY115, "%")</f>
        <v>*0,85=63,75%</v>
      </c>
      <c r="G409" s="43">
        <f>Source!Y115</f>
        <v>14.82</v>
      </c>
      <c r="H409" s="41" t="str">
        <f>CONCATENATE(Source!AU115)</f>
        <v>64</v>
      </c>
      <c r="I409" s="41"/>
      <c r="J409" s="41"/>
      <c r="K409" s="41"/>
    </row>
    <row r="410" spans="1:28" x14ac:dyDescent="0.2">
      <c r="C410" s="9" t="s">
        <v>831</v>
      </c>
      <c r="D410" s="41"/>
      <c r="E410" s="42">
        <f>((Source!AF115+Source!AE115)*Source!FX115/100)+((Source!AF115+Source!AE115)*Source!FY115/100)+Source!AB115</f>
        <v>943.75504999999998</v>
      </c>
      <c r="F410" s="41"/>
      <c r="G410" s="43">
        <f>Source!O115+Source!X115+Source!Y115</f>
        <v>66.19</v>
      </c>
      <c r="H410" s="41"/>
      <c r="I410" s="41"/>
      <c r="J410" s="41"/>
      <c r="K410" s="41"/>
    </row>
    <row r="411" spans="1:28" ht="28.5" x14ac:dyDescent="0.2">
      <c r="A411" s="33" t="str">
        <f>Source!E116</f>
        <v>161,1</v>
      </c>
      <c r="B411" s="33" t="str">
        <f>Source!F116</f>
        <v>04.3.02.13-0003</v>
      </c>
      <c r="C411" s="34" t="str">
        <f>Source!G116</f>
        <v>Смесь пескоцементная (цемент М 400)</v>
      </c>
      <c r="D411" s="11">
        <f>Source!I116</f>
        <v>0.14280000000000001</v>
      </c>
      <c r="E411" s="44">
        <f>Source!AB116</f>
        <v>280.60000000000002</v>
      </c>
      <c r="F411" s="44">
        <f>Source!AD116</f>
        <v>0</v>
      </c>
      <c r="G411" s="37">
        <f>Source!O116</f>
        <v>40.07</v>
      </c>
      <c r="H411" s="37">
        <f>Source!S116</f>
        <v>0</v>
      </c>
      <c r="I411" s="45">
        <f>Source!Q116</f>
        <v>0</v>
      </c>
      <c r="J411" s="45">
        <f>Source!AH116</f>
        <v>0</v>
      </c>
      <c r="K411" s="45">
        <f>Source!U116</f>
        <v>0</v>
      </c>
      <c r="T411">
        <f>Source!O116+Source!X116+Source!Y116</f>
        <v>40.07</v>
      </c>
      <c r="U411">
        <f>Source!P116</f>
        <v>40.07</v>
      </c>
      <c r="V411">
        <f>Source!S116</f>
        <v>0</v>
      </c>
      <c r="W411">
        <f>Source!Q116</f>
        <v>0</v>
      </c>
      <c r="X411">
        <f>Source!R116</f>
        <v>0</v>
      </c>
      <c r="Y411">
        <f>Source!U116</f>
        <v>0</v>
      </c>
      <c r="Z411">
        <f>Source!V116</f>
        <v>0</v>
      </c>
      <c r="AA411">
        <f>Source!X116</f>
        <v>0</v>
      </c>
      <c r="AB411">
        <f>Source!Y116</f>
        <v>0</v>
      </c>
    </row>
    <row r="412" spans="1:28" ht="14.25" x14ac:dyDescent="0.2">
      <c r="C412" s="35" t="str">
        <f>Source!H116</f>
        <v>м3</v>
      </c>
      <c r="D412" s="11"/>
      <c r="E412" s="39">
        <f>Source!AF116</f>
        <v>0</v>
      </c>
      <c r="F412" s="39">
        <f>Source!AE116</f>
        <v>0</v>
      </c>
      <c r="G412" s="37"/>
      <c r="H412" s="37"/>
      <c r="I412" s="37">
        <f>Source!R116</f>
        <v>0</v>
      </c>
      <c r="J412" s="37">
        <f>Source!AI116</f>
        <v>0</v>
      </c>
      <c r="K412" s="37">
        <f>Source!V116</f>
        <v>0</v>
      </c>
    </row>
    <row r="413" spans="1:28" ht="28.5" x14ac:dyDescent="0.2">
      <c r="A413" s="33" t="str">
        <f>Source!E117</f>
        <v>162</v>
      </c>
      <c r="B413" s="33" t="str">
        <f>Source!F117</f>
        <v>27-07-003-02</v>
      </c>
      <c r="C413" s="34" t="str">
        <f>Source!G117</f>
        <v>Устройство бетонных плитных тротуаров с заполнением швов песком</v>
      </c>
      <c r="D413" s="11">
        <f>Source!I117</f>
        <v>7.0000000000000007E-2</v>
      </c>
      <c r="E413" s="44">
        <f>Source!AB117</f>
        <v>2143.6</v>
      </c>
      <c r="F413" s="44">
        <f>Source!AD117</f>
        <v>391.4</v>
      </c>
      <c r="G413" s="37">
        <f>Source!O117</f>
        <v>150.06</v>
      </c>
      <c r="H413" s="37">
        <f>Source!S117</f>
        <v>24.25</v>
      </c>
      <c r="I413" s="45">
        <f>Source!Q117</f>
        <v>27.4</v>
      </c>
      <c r="J413" s="45">
        <f>Source!AH117</f>
        <v>42.4</v>
      </c>
      <c r="K413" s="45">
        <f>Source!U117</f>
        <v>2.968</v>
      </c>
      <c r="T413">
        <f>Source!O117+Source!X117+Source!Y117</f>
        <v>202.51999999999998</v>
      </c>
      <c r="U413">
        <f>Source!P117</f>
        <v>98.41</v>
      </c>
      <c r="V413">
        <f>Source!S117</f>
        <v>24.25</v>
      </c>
      <c r="W413">
        <f>Source!Q117</f>
        <v>27.4</v>
      </c>
      <c r="X413">
        <f>Source!R117</f>
        <v>0.85</v>
      </c>
      <c r="Y413">
        <f>Source!U117</f>
        <v>2.968</v>
      </c>
      <c r="Z413">
        <f>Source!V117</f>
        <v>6.8600000000000008E-2</v>
      </c>
      <c r="AA413">
        <f>Source!X117</f>
        <v>32.130000000000003</v>
      </c>
      <c r="AB413">
        <f>Source!Y117</f>
        <v>20.329999999999998</v>
      </c>
    </row>
    <row r="414" spans="1:28" ht="14.25" x14ac:dyDescent="0.2">
      <c r="C414" s="35" t="str">
        <f>Source!H117</f>
        <v>100 м2</v>
      </c>
      <c r="D414" s="11"/>
      <c r="E414" s="39">
        <f>Source!AF117</f>
        <v>346.4</v>
      </c>
      <c r="F414" s="39">
        <f>Source!AE117</f>
        <v>12.1</v>
      </c>
      <c r="G414" s="37"/>
      <c r="H414" s="37"/>
      <c r="I414" s="37">
        <f>Source!R117</f>
        <v>0.85</v>
      </c>
      <c r="J414" s="37">
        <f>Source!AI117</f>
        <v>0.98</v>
      </c>
      <c r="K414" s="37">
        <f>Source!V117</f>
        <v>6.8600000000000008E-2</v>
      </c>
    </row>
    <row r="415" spans="1:28" x14ac:dyDescent="0.2">
      <c r="C415" s="40" t="str">
        <f>"Объем: "&amp;Source!I117&amp;"=7/"&amp;"100"</f>
        <v>Объем: 0,07=7/100</v>
      </c>
    </row>
    <row r="416" spans="1:28" x14ac:dyDescent="0.2">
      <c r="C416" s="9" t="s">
        <v>829</v>
      </c>
      <c r="D416" s="41">
        <f>Source!BZ117</f>
        <v>142</v>
      </c>
      <c r="E416" s="42">
        <f>(Source!AF117+Source!AE117)*Source!FX117/100</f>
        <v>458.16299999999995</v>
      </c>
      <c r="F416" s="41" t="str">
        <f>CONCATENATE(Source!DL117,Source!FT117, "=", Source!FX117, "%")</f>
        <v>*0,9=127,8%</v>
      </c>
      <c r="G416" s="43">
        <f>Source!X117</f>
        <v>32.130000000000003</v>
      </c>
      <c r="H416" s="41" t="str">
        <f>CONCATENATE(Source!AT117)</f>
        <v>128</v>
      </c>
      <c r="I416" s="41"/>
      <c r="J416" s="41"/>
      <c r="K416" s="41"/>
    </row>
    <row r="417" spans="1:28" x14ac:dyDescent="0.2">
      <c r="C417" s="9" t="s">
        <v>830</v>
      </c>
      <c r="D417" s="41">
        <f>Source!CA117</f>
        <v>95</v>
      </c>
      <c r="E417" s="42">
        <f>(Source!AF117+Source!AE117)*Source!FY117/100</f>
        <v>289.48874999999998</v>
      </c>
      <c r="F417" s="41" t="str">
        <f>CONCATENATE(Source!DM117,Source!FU117, "=", Source!FY117, "%")</f>
        <v>*0,85=80,75%</v>
      </c>
      <c r="G417" s="43">
        <f>Source!Y117</f>
        <v>20.329999999999998</v>
      </c>
      <c r="H417" s="41" t="str">
        <f>CONCATENATE(Source!AU117)</f>
        <v>81</v>
      </c>
      <c r="I417" s="41"/>
      <c r="J417" s="41"/>
      <c r="K417" s="41"/>
    </row>
    <row r="418" spans="1:28" x14ac:dyDescent="0.2">
      <c r="C418" s="9" t="s">
        <v>831</v>
      </c>
      <c r="D418" s="41"/>
      <c r="E418" s="42">
        <f>((Source!AF117+Source!AE117)*Source!FX117/100)+((Source!AF117+Source!AE117)*Source!FY117/100)+Source!AB117</f>
        <v>2891.2517499999999</v>
      </c>
      <c r="F418" s="41"/>
      <c r="G418" s="43">
        <f>Source!O117+Source!X117+Source!Y117</f>
        <v>202.51999999999998</v>
      </c>
      <c r="H418" s="41"/>
      <c r="I418" s="41"/>
      <c r="J418" s="41"/>
      <c r="K418" s="41"/>
    </row>
    <row r="419" spans="1:28" ht="42.75" x14ac:dyDescent="0.2">
      <c r="A419" s="33" t="str">
        <f>Source!E118</f>
        <v>162,1</v>
      </c>
      <c r="B419" s="33" t="str">
        <f>Source!F118</f>
        <v>05.2.04.04-0004</v>
      </c>
      <c r="C419" s="34" t="str">
        <f>Source!G118</f>
        <v>Плиты бетонные и цементно-песчаные для тротуаров, полов и облицовки, марки 300, толщина 35 мм</v>
      </c>
      <c r="D419" s="11">
        <f>Source!I118</f>
        <v>7</v>
      </c>
      <c r="E419" s="44">
        <f>Source!AB118</f>
        <v>70.099999999999994</v>
      </c>
      <c r="F419" s="44">
        <f>Source!AD118</f>
        <v>0</v>
      </c>
      <c r="G419" s="37">
        <f>Source!O118</f>
        <v>490.7</v>
      </c>
      <c r="H419" s="37">
        <f>Source!S118</f>
        <v>0</v>
      </c>
      <c r="I419" s="45">
        <f>Source!Q118</f>
        <v>0</v>
      </c>
      <c r="J419" s="45">
        <f>Source!AH118</f>
        <v>0</v>
      </c>
      <c r="K419" s="45">
        <f>Source!U118</f>
        <v>0</v>
      </c>
      <c r="T419">
        <f>Source!O118+Source!X118+Source!Y118</f>
        <v>490.7</v>
      </c>
      <c r="U419">
        <f>Source!P118</f>
        <v>490.7</v>
      </c>
      <c r="V419">
        <f>Source!S118</f>
        <v>0</v>
      </c>
      <c r="W419">
        <f>Source!Q118</f>
        <v>0</v>
      </c>
      <c r="X419">
        <f>Source!R118</f>
        <v>0</v>
      </c>
      <c r="Y419">
        <f>Source!U118</f>
        <v>0</v>
      </c>
      <c r="Z419">
        <f>Source!V118</f>
        <v>0</v>
      </c>
      <c r="AA419">
        <f>Source!X118</f>
        <v>0</v>
      </c>
      <c r="AB419">
        <f>Source!Y118</f>
        <v>0</v>
      </c>
    </row>
    <row r="420" spans="1:28" ht="14.25" x14ac:dyDescent="0.2">
      <c r="C420" s="35" t="str">
        <f>Source!H118</f>
        <v>м2</v>
      </c>
      <c r="D420" s="11"/>
      <c r="E420" s="39">
        <f>Source!AF118</f>
        <v>0</v>
      </c>
      <c r="F420" s="39">
        <f>Source!AE118</f>
        <v>0</v>
      </c>
      <c r="G420" s="37"/>
      <c r="H420" s="37"/>
      <c r="I420" s="37">
        <f>Source!R118</f>
        <v>0</v>
      </c>
      <c r="J420" s="37">
        <f>Source!AI118</f>
        <v>0</v>
      </c>
      <c r="K420" s="37">
        <f>Source!V118</f>
        <v>0</v>
      </c>
    </row>
    <row r="421" spans="1:28" ht="28.5" x14ac:dyDescent="0.2">
      <c r="A421" s="33" t="str">
        <f>Source!E119</f>
        <v>164</v>
      </c>
      <c r="B421" s="33" t="str">
        <f>Source!F119</f>
        <v>27-02-010-01</v>
      </c>
      <c r="C421" s="34" t="str">
        <f>Source!G119</f>
        <v>Установка бортовых камней бетонных при цементобетонных покрытиях</v>
      </c>
      <c r="D421" s="11">
        <f>Source!I119</f>
        <v>0.14000000000000001</v>
      </c>
      <c r="E421" s="44">
        <f>Source!AB119</f>
        <v>3226.8</v>
      </c>
      <c r="F421" s="44">
        <f>Source!AD119</f>
        <v>78.7</v>
      </c>
      <c r="G421" s="37">
        <f>Source!O119</f>
        <v>451.75</v>
      </c>
      <c r="H421" s="37">
        <f>Source!S119</f>
        <v>90.1</v>
      </c>
      <c r="I421" s="45">
        <f>Source!Q119</f>
        <v>11.02</v>
      </c>
      <c r="J421" s="45">
        <f>Source!AH119</f>
        <v>76.08</v>
      </c>
      <c r="K421" s="45">
        <f>Source!U119</f>
        <v>10.651200000000001</v>
      </c>
      <c r="T421">
        <f>Source!O119+Source!X119+Source!Y119</f>
        <v>642.8599999999999</v>
      </c>
      <c r="U421">
        <f>Source!P119</f>
        <v>350.63</v>
      </c>
      <c r="V421">
        <f>Source!S119</f>
        <v>90.1</v>
      </c>
      <c r="W421">
        <f>Source!Q119</f>
        <v>11.02</v>
      </c>
      <c r="X421">
        <f>Source!R119</f>
        <v>1.34</v>
      </c>
      <c r="Y421">
        <f>Source!U119</f>
        <v>10.651200000000001</v>
      </c>
      <c r="Z421">
        <f>Source!V119</f>
        <v>0.1008</v>
      </c>
      <c r="AA421">
        <f>Source!X119</f>
        <v>117.04</v>
      </c>
      <c r="AB421">
        <f>Source!Y119</f>
        <v>74.069999999999993</v>
      </c>
    </row>
    <row r="422" spans="1:28" ht="14.25" x14ac:dyDescent="0.2">
      <c r="C422" s="35" t="str">
        <f>Source!H119</f>
        <v>100 м</v>
      </c>
      <c r="D422" s="11"/>
      <c r="E422" s="39">
        <f>Source!AF119</f>
        <v>643.6</v>
      </c>
      <c r="F422" s="39">
        <f>Source!AE119</f>
        <v>9.6</v>
      </c>
      <c r="G422" s="37"/>
      <c r="H422" s="37"/>
      <c r="I422" s="37">
        <f>Source!R119</f>
        <v>1.34</v>
      </c>
      <c r="J422" s="37">
        <f>Source!AI119</f>
        <v>0.72</v>
      </c>
      <c r="K422" s="37">
        <f>Source!V119</f>
        <v>0.1008</v>
      </c>
    </row>
    <row r="423" spans="1:28" x14ac:dyDescent="0.2">
      <c r="C423" s="40" t="str">
        <f>"Объем: "&amp;Source!I119&amp;"=14/"&amp;"100"</f>
        <v>Объем: 0,14=14/100</v>
      </c>
    </row>
    <row r="424" spans="1:28" x14ac:dyDescent="0.2">
      <c r="C424" s="9" t="s">
        <v>829</v>
      </c>
      <c r="D424" s="41">
        <f>Source!BZ119</f>
        <v>142</v>
      </c>
      <c r="E424" s="42">
        <f>(Source!AF119+Source!AE119)*Source!FX119/100</f>
        <v>834.78960000000006</v>
      </c>
      <c r="F424" s="41" t="str">
        <f>CONCATENATE(Source!DL119,Source!FT119, "=", Source!FX119, "%")</f>
        <v>*0,9=127,8%</v>
      </c>
      <c r="G424" s="43">
        <f>Source!X119</f>
        <v>117.04</v>
      </c>
      <c r="H424" s="41" t="str">
        <f>CONCATENATE(Source!AT119)</f>
        <v>128</v>
      </c>
      <c r="I424" s="41"/>
      <c r="J424" s="41"/>
      <c r="K424" s="41"/>
    </row>
    <row r="425" spans="1:28" x14ac:dyDescent="0.2">
      <c r="C425" s="9" t="s">
        <v>830</v>
      </c>
      <c r="D425" s="41">
        <f>Source!CA119</f>
        <v>95</v>
      </c>
      <c r="E425" s="42">
        <f>(Source!AF119+Source!AE119)*Source!FY119/100</f>
        <v>527.45900000000006</v>
      </c>
      <c r="F425" s="41" t="str">
        <f>CONCATENATE(Source!DM119,Source!FU119, "=", Source!FY119, "%")</f>
        <v>*0,85=80,75%</v>
      </c>
      <c r="G425" s="43">
        <f>Source!Y119</f>
        <v>74.069999999999993</v>
      </c>
      <c r="H425" s="41" t="str">
        <f>CONCATENATE(Source!AU119)</f>
        <v>81</v>
      </c>
      <c r="I425" s="41"/>
      <c r="J425" s="41"/>
      <c r="K425" s="41"/>
    </row>
    <row r="426" spans="1:28" x14ac:dyDescent="0.2">
      <c r="C426" s="9" t="s">
        <v>831</v>
      </c>
      <c r="D426" s="41"/>
      <c r="E426" s="42">
        <f>((Source!AF119+Source!AE119)*Source!FX119/100)+((Source!AF119+Source!AE119)*Source!FY119/100)+Source!AB119</f>
        <v>4589.0486000000001</v>
      </c>
      <c r="F426" s="41"/>
      <c r="G426" s="43">
        <f>Source!O119+Source!X119+Source!Y119</f>
        <v>642.8599999999999</v>
      </c>
      <c r="H426" s="41"/>
      <c r="I426" s="41"/>
      <c r="J426" s="41"/>
      <c r="K426" s="41"/>
    </row>
    <row r="427" spans="1:28" ht="42.75" x14ac:dyDescent="0.2">
      <c r="A427" s="33" t="str">
        <f>Source!E120</f>
        <v>164,1</v>
      </c>
      <c r="B427" s="33" t="str">
        <f>Source!F120</f>
        <v>05.2.03.03-0031</v>
      </c>
      <c r="C427" s="34" t="str">
        <f>Source!G120</f>
        <v>Камни бортовые БР 100.20.8 /бетон В22,5 (М300), объем 0,016 м3/ (ГОСТ 6665-91)</v>
      </c>
      <c r="D427" s="11">
        <f>Source!I120</f>
        <v>14.000000000000002</v>
      </c>
      <c r="E427" s="44">
        <f>Source!AB120</f>
        <v>22.4</v>
      </c>
      <c r="F427" s="44">
        <f>Source!AD120</f>
        <v>0</v>
      </c>
      <c r="G427" s="37">
        <f>Source!O120</f>
        <v>313.60000000000002</v>
      </c>
      <c r="H427" s="37">
        <f>Source!S120</f>
        <v>0</v>
      </c>
      <c r="I427" s="45">
        <f>Source!Q120</f>
        <v>0</v>
      </c>
      <c r="J427" s="45">
        <f>Source!AH120</f>
        <v>0</v>
      </c>
      <c r="K427" s="45">
        <f>Source!U120</f>
        <v>0</v>
      </c>
      <c r="T427">
        <f>Source!O120+Source!X120+Source!Y120</f>
        <v>313.60000000000002</v>
      </c>
      <c r="U427">
        <f>Source!P120</f>
        <v>313.60000000000002</v>
      </c>
      <c r="V427">
        <f>Source!S120</f>
        <v>0</v>
      </c>
      <c r="W427">
        <f>Source!Q120</f>
        <v>0</v>
      </c>
      <c r="X427">
        <f>Source!R120</f>
        <v>0</v>
      </c>
      <c r="Y427">
        <f>Source!U120</f>
        <v>0</v>
      </c>
      <c r="Z427">
        <f>Source!V120</f>
        <v>0</v>
      </c>
      <c r="AA427">
        <f>Source!X120</f>
        <v>0</v>
      </c>
      <c r="AB427">
        <f>Source!Y120</f>
        <v>0</v>
      </c>
    </row>
    <row r="428" spans="1:28" ht="14.25" x14ac:dyDescent="0.2">
      <c r="C428" s="35" t="str">
        <f>Source!H120</f>
        <v>шт.</v>
      </c>
      <c r="D428" s="11"/>
      <c r="E428" s="39">
        <f>Source!AF120</f>
        <v>0</v>
      </c>
      <c r="F428" s="39">
        <f>Source!AE120</f>
        <v>0</v>
      </c>
      <c r="G428" s="37"/>
      <c r="H428" s="37"/>
      <c r="I428" s="37">
        <f>Source!R120</f>
        <v>0</v>
      </c>
      <c r="J428" s="37">
        <f>Source!AI120</f>
        <v>0</v>
      </c>
      <c r="K428" s="37">
        <f>Source!V120</f>
        <v>0</v>
      </c>
    </row>
    <row r="429" spans="1:28" ht="28.5" x14ac:dyDescent="0.2">
      <c r="A429" s="33" t="str">
        <f>Source!E122</f>
        <v>166</v>
      </c>
      <c r="B429" s="33" t="str">
        <f>Source!F122</f>
        <v>07-01-044-03</v>
      </c>
      <c r="C429" s="34" t="str">
        <f>Source!G122</f>
        <v>Установка монтажных изделий массой до 20 кг</v>
      </c>
      <c r="D429" s="11">
        <f>Source!I122</f>
        <v>0.06</v>
      </c>
      <c r="E429" s="44">
        <f>Source!AB122</f>
        <v>11097.9</v>
      </c>
      <c r="F429" s="44">
        <f>Source!AD122</f>
        <v>239.9</v>
      </c>
      <c r="G429" s="37">
        <f>Source!O122</f>
        <v>665.87</v>
      </c>
      <c r="H429" s="37">
        <f>Source!S122</f>
        <v>26.16</v>
      </c>
      <c r="I429" s="45">
        <f>Source!Q122</f>
        <v>14.39</v>
      </c>
      <c r="J429" s="45">
        <f>Source!AH122</f>
        <v>42.7</v>
      </c>
      <c r="K429" s="45">
        <f>Source!U122</f>
        <v>2.5620000000000003</v>
      </c>
      <c r="T429">
        <f>Source!O122+Source!X122+Source!Y122</f>
        <v>716.67000000000007</v>
      </c>
      <c r="U429">
        <f>Source!P122</f>
        <v>625.32000000000005</v>
      </c>
      <c r="V429">
        <f>Source!S122</f>
        <v>26.16</v>
      </c>
      <c r="W429">
        <f>Source!Q122</f>
        <v>14.39</v>
      </c>
      <c r="X429">
        <f>Source!R122</f>
        <v>0.72</v>
      </c>
      <c r="Y429">
        <f>Source!U122</f>
        <v>2.5620000000000003</v>
      </c>
      <c r="Z429">
        <f>Source!V122</f>
        <v>6.1800000000000001E-2</v>
      </c>
      <c r="AA429">
        <f>Source!X122</f>
        <v>31.45</v>
      </c>
      <c r="AB429">
        <f>Source!Y122</f>
        <v>19.350000000000001</v>
      </c>
    </row>
    <row r="430" spans="1:28" ht="14.25" x14ac:dyDescent="0.2">
      <c r="C430" s="35" t="str">
        <f>Source!H122</f>
        <v>т</v>
      </c>
      <c r="D430" s="11"/>
      <c r="E430" s="39">
        <f>Source!AF122</f>
        <v>436</v>
      </c>
      <c r="F430" s="39">
        <f>Source!AE122</f>
        <v>12</v>
      </c>
      <c r="G430" s="37"/>
      <c r="H430" s="37"/>
      <c r="I430" s="37">
        <f>Source!R122</f>
        <v>0.72</v>
      </c>
      <c r="J430" s="37">
        <f>Source!AI122</f>
        <v>1.03</v>
      </c>
      <c r="K430" s="37">
        <f>Source!V122</f>
        <v>6.1800000000000001E-2</v>
      </c>
    </row>
    <row r="431" spans="1:28" x14ac:dyDescent="0.2">
      <c r="C431" s="9" t="s">
        <v>829</v>
      </c>
      <c r="D431" s="41">
        <f>Source!BZ122</f>
        <v>130</v>
      </c>
      <c r="E431" s="42">
        <f>(Source!AF122+Source!AE122)*Source!FX122/100</f>
        <v>524.16</v>
      </c>
      <c r="F431" s="41" t="str">
        <f>CONCATENATE(Source!DL122,Source!FT122, "=", Source!FX122, "%")</f>
        <v>*0,9=117%</v>
      </c>
      <c r="G431" s="43">
        <f>Source!X122</f>
        <v>31.45</v>
      </c>
      <c r="H431" s="41" t="str">
        <f>CONCATENATE(Source!AT122)</f>
        <v>117</v>
      </c>
      <c r="I431" s="41"/>
      <c r="J431" s="41"/>
      <c r="K431" s="41"/>
    </row>
    <row r="432" spans="1:28" x14ac:dyDescent="0.2">
      <c r="C432" s="9" t="s">
        <v>830</v>
      </c>
      <c r="D432" s="41">
        <f>Source!CA122</f>
        <v>85</v>
      </c>
      <c r="E432" s="42">
        <f>(Source!AF122+Source!AE122)*Source!FY122/100</f>
        <v>323.68</v>
      </c>
      <c r="F432" s="41" t="str">
        <f>CONCATENATE(Source!DM122,Source!FU122, "=", Source!FY122, "%")</f>
        <v>*0,85=72,25%</v>
      </c>
      <c r="G432" s="43">
        <f>Source!Y122</f>
        <v>19.350000000000001</v>
      </c>
      <c r="H432" s="41" t="str">
        <f>CONCATENATE(Source!AU122)</f>
        <v>72</v>
      </c>
      <c r="I432" s="41"/>
      <c r="J432" s="41"/>
      <c r="K432" s="41"/>
    </row>
    <row r="433" spans="1:28" x14ac:dyDescent="0.2">
      <c r="C433" s="9" t="s">
        <v>831</v>
      </c>
      <c r="D433" s="41"/>
      <c r="E433" s="42">
        <f>((Source!AF122+Source!AE122)*Source!FX122/100)+((Source!AF122+Source!AE122)*Source!FY122/100)+Source!AB122</f>
        <v>11945.74</v>
      </c>
      <c r="F433" s="41"/>
      <c r="G433" s="43">
        <f>Source!O122+Source!X122+Source!Y122</f>
        <v>716.67000000000007</v>
      </c>
      <c r="H433" s="41"/>
      <c r="I433" s="41"/>
      <c r="J433" s="41"/>
      <c r="K433" s="41"/>
    </row>
    <row r="434" spans="1:28" ht="54" x14ac:dyDescent="0.2">
      <c r="A434" s="33" t="str">
        <f>Source!E123</f>
        <v>170</v>
      </c>
      <c r="B434" s="33" t="str">
        <f>Source!F123</f>
        <v>Прайс  лист</v>
      </c>
      <c r="C434" s="34" t="s">
        <v>839</v>
      </c>
      <c r="D434" s="11">
        <f>Source!I123</f>
        <v>3</v>
      </c>
      <c r="E434" s="44">
        <f>Source!AB123</f>
        <v>480</v>
      </c>
      <c r="F434" s="44">
        <f>Source!AD123</f>
        <v>0</v>
      </c>
      <c r="G434" s="37">
        <f>Source!O123</f>
        <v>1440</v>
      </c>
      <c r="H434" s="37">
        <f>Source!S123</f>
        <v>0</v>
      </c>
      <c r="I434" s="45">
        <f>Source!Q123</f>
        <v>0</v>
      </c>
      <c r="J434" s="45">
        <f>Source!AH123</f>
        <v>0</v>
      </c>
      <c r="K434" s="45">
        <f>Source!U123</f>
        <v>0</v>
      </c>
      <c r="T434">
        <f>Source!O123+Source!X123+Source!Y123</f>
        <v>1440</v>
      </c>
      <c r="U434">
        <f>Source!P123</f>
        <v>1440</v>
      </c>
      <c r="V434">
        <f>Source!S123</f>
        <v>0</v>
      </c>
      <c r="W434">
        <f>Source!Q123</f>
        <v>0</v>
      </c>
      <c r="X434">
        <f>Source!R123</f>
        <v>0</v>
      </c>
      <c r="Y434">
        <f>Source!U123</f>
        <v>0</v>
      </c>
      <c r="Z434">
        <f>Source!V123</f>
        <v>0</v>
      </c>
      <c r="AA434">
        <f>Source!X123</f>
        <v>0</v>
      </c>
      <c r="AB434">
        <f>Source!Y123</f>
        <v>0</v>
      </c>
    </row>
    <row r="435" spans="1:28" ht="14.25" x14ac:dyDescent="0.2">
      <c r="C435" s="35" t="str">
        <f>Source!H123</f>
        <v>шт.</v>
      </c>
      <c r="D435" s="11"/>
      <c r="E435" s="39">
        <f>Source!AF123</f>
        <v>0</v>
      </c>
      <c r="F435" s="39">
        <f>Source!AE123</f>
        <v>0</v>
      </c>
      <c r="G435" s="37"/>
      <c r="H435" s="37"/>
      <c r="I435" s="37">
        <f>Source!R123</f>
        <v>0</v>
      </c>
      <c r="J435" s="37">
        <f>Source!AI123</f>
        <v>0</v>
      </c>
      <c r="K435" s="37">
        <f>Source!V123</f>
        <v>0</v>
      </c>
    </row>
    <row r="436" spans="1:28" ht="42.75" x14ac:dyDescent="0.2">
      <c r="A436" s="33" t="str">
        <f>Source!E124</f>
        <v>190</v>
      </c>
      <c r="B436" s="33" t="str">
        <f>Source!F124</f>
        <v>т01-01-01-041</v>
      </c>
      <c r="C436" s="34" t="str">
        <f>Source!G124</f>
        <v>Погрузочные работы при автомобильных перевозках мусора строительного с погрузкой вручную</v>
      </c>
      <c r="D436" s="11">
        <f>Source!I124</f>
        <v>11</v>
      </c>
      <c r="E436" s="44">
        <f>Source!AB124</f>
        <v>43</v>
      </c>
      <c r="F436" s="44">
        <f>Source!AD124</f>
        <v>0</v>
      </c>
      <c r="G436" s="37">
        <f>Source!GM124</f>
        <v>473</v>
      </c>
      <c r="H436" s="37">
        <f>Source!S124</f>
        <v>0</v>
      </c>
      <c r="I436" s="45">
        <f>Source!Q124</f>
        <v>0</v>
      </c>
      <c r="J436" s="45">
        <f>Source!AH124</f>
        <v>0</v>
      </c>
      <c r="K436" s="45">
        <f>Source!U124</f>
        <v>0</v>
      </c>
      <c r="T436">
        <f>Source!GM124</f>
        <v>473</v>
      </c>
      <c r="U436">
        <f>Source!P124</f>
        <v>0</v>
      </c>
      <c r="V436">
        <f>Source!S124</f>
        <v>0</v>
      </c>
      <c r="W436">
        <f>Source!Q124</f>
        <v>0</v>
      </c>
      <c r="X436">
        <f>Source!R124</f>
        <v>0</v>
      </c>
      <c r="Y436">
        <f>Source!U124</f>
        <v>0</v>
      </c>
      <c r="Z436">
        <f>Source!V124</f>
        <v>0</v>
      </c>
      <c r="AA436">
        <f>Source!X124</f>
        <v>0</v>
      </c>
      <c r="AB436">
        <f>Source!Y124</f>
        <v>0</v>
      </c>
    </row>
    <row r="437" spans="1:28" ht="14.25" x14ac:dyDescent="0.2">
      <c r="C437" s="35" t="str">
        <f>Source!H124</f>
        <v>1 Т ГРУЗА</v>
      </c>
      <c r="D437" s="11"/>
      <c r="E437" s="39">
        <f>Source!AF124</f>
        <v>0</v>
      </c>
      <c r="F437" s="39">
        <f>Source!AE124</f>
        <v>0</v>
      </c>
      <c r="G437" s="37"/>
      <c r="H437" s="37"/>
      <c r="I437" s="37">
        <f>Source!R124</f>
        <v>0</v>
      </c>
      <c r="J437" s="37">
        <f>Source!AI124</f>
        <v>0</v>
      </c>
      <c r="K437" s="37">
        <f>Source!V124</f>
        <v>0</v>
      </c>
    </row>
    <row r="438" spans="1:28" ht="57" x14ac:dyDescent="0.2">
      <c r="A438" s="33" t="str">
        <f>Source!E125</f>
        <v>191</v>
      </c>
      <c r="B438" s="33" t="str">
        <f>Source!F125</f>
        <v>т03-21-01-005</v>
      </c>
      <c r="C438" s="34" t="str">
        <f>Source!G125</f>
        <v>Перевозка грузов I класса автомобилями-самосвалами грузоподъемностью 10 т работающих вне карьера на расстояние до 5 км</v>
      </c>
      <c r="D438" s="11">
        <f>Source!I125</f>
        <v>11</v>
      </c>
      <c r="E438" s="44">
        <f>Source!AB125</f>
        <v>6.7</v>
      </c>
      <c r="F438" s="44">
        <f>Source!AD125</f>
        <v>0</v>
      </c>
      <c r="G438" s="37">
        <f>Source!GM125</f>
        <v>73.7</v>
      </c>
      <c r="H438" s="37">
        <f>Source!S125</f>
        <v>0</v>
      </c>
      <c r="I438" s="45">
        <f>Source!Q125</f>
        <v>0</v>
      </c>
      <c r="J438" s="45">
        <f>Source!AH125</f>
        <v>0</v>
      </c>
      <c r="K438" s="45">
        <f>Source!U125</f>
        <v>0</v>
      </c>
      <c r="T438">
        <f>Source!GM125</f>
        <v>73.7</v>
      </c>
      <c r="U438">
        <f>Source!P125</f>
        <v>0</v>
      </c>
      <c r="V438">
        <f>Source!S125</f>
        <v>0</v>
      </c>
      <c r="W438">
        <f>Source!Q125</f>
        <v>0</v>
      </c>
      <c r="X438">
        <f>Source!R125</f>
        <v>0</v>
      </c>
      <c r="Y438">
        <f>Source!U125</f>
        <v>0</v>
      </c>
      <c r="Z438">
        <f>Source!V125</f>
        <v>0</v>
      </c>
      <c r="AA438">
        <f>Source!X125</f>
        <v>0</v>
      </c>
      <c r="AB438">
        <f>Source!Y125</f>
        <v>0</v>
      </c>
    </row>
    <row r="439" spans="1:28" ht="14.25" x14ac:dyDescent="0.2">
      <c r="C439" s="35" t="str">
        <f>Source!H125</f>
        <v>1 Т ГРУЗА</v>
      </c>
      <c r="D439" s="11"/>
      <c r="E439" s="39">
        <f>Source!AF125</f>
        <v>0</v>
      </c>
      <c r="F439" s="39">
        <f>Source!AE125</f>
        <v>0</v>
      </c>
      <c r="G439" s="37"/>
      <c r="H439" s="37"/>
      <c r="I439" s="37">
        <f>Source!R125</f>
        <v>0</v>
      </c>
      <c r="J439" s="37">
        <f>Source!AI125</f>
        <v>0</v>
      </c>
      <c r="K439" s="37">
        <f>Source!V125</f>
        <v>0</v>
      </c>
    </row>
    <row r="441" spans="1:28" ht="15" x14ac:dyDescent="0.25">
      <c r="A441" s="47"/>
      <c r="B441" s="47"/>
      <c r="C441" s="50" t="str">
        <f>CONCATENATE("Итого по локальной смете: ",IF(Source!G127&lt;&gt;"Новая локальная смета", Source!G127, ""))</f>
        <v xml:space="preserve">Итого по локальной смете: </v>
      </c>
      <c r="D441" s="50"/>
      <c r="E441" s="50"/>
      <c r="F441" s="50"/>
      <c r="G441" s="48">
        <f>IF(SUM(T22:T440)=0, "-", SUM(T22:T440))</f>
        <v>139421.88000000006</v>
      </c>
      <c r="H441" s="48">
        <f>IF(SUM(V22:V440)=0, "-", SUM(V22:V440))</f>
        <v>16172.519999999999</v>
      </c>
      <c r="I441" s="49">
        <f>IF(SUM(W22:W440)=0, "-", SUM(W22:W440))</f>
        <v>2251.1799999999998</v>
      </c>
      <c r="J441" s="48"/>
      <c r="K441" s="49">
        <f>IF(SUM(Y22:Y440)=0, "-", SUM(Y22:Y440))</f>
        <v>1854.0185799999999</v>
      </c>
    </row>
    <row r="442" spans="1:28" ht="15" x14ac:dyDescent="0.25">
      <c r="A442" s="47"/>
      <c r="B442" s="47"/>
      <c r="C442" s="47"/>
      <c r="D442" s="47"/>
      <c r="E442" s="47"/>
      <c r="F442" s="47"/>
      <c r="G442" s="48"/>
      <c r="H442" s="48"/>
      <c r="I442" s="48">
        <f>IF(SUM(X22:X440)=0, "-", SUM(X22:X440))</f>
        <v>294.49</v>
      </c>
      <c r="J442" s="48"/>
      <c r="K442" s="48">
        <f>IF(SUM(Z22:Z440)=0, "-", SUM(Z22:Z440))</f>
        <v>24.313514999999999</v>
      </c>
    </row>
    <row r="445" spans="1:28" ht="14.25" x14ac:dyDescent="0.2">
      <c r="C445" s="19" t="str">
        <f>Source!H129</f>
        <v>Прямые затраты</v>
      </c>
      <c r="D445" s="19"/>
      <c r="E445" s="19"/>
      <c r="F445" s="19"/>
      <c r="G445" s="19"/>
      <c r="H445" s="31">
        <f>IF(Source!F129=0, "", Source!F129)</f>
        <v>113752.27</v>
      </c>
      <c r="I445" s="31"/>
    </row>
    <row r="446" spans="1:28" ht="14.25" x14ac:dyDescent="0.2">
      <c r="C446" s="19" t="str">
        <f>Source!H130</f>
        <v>Стоимость материальных ресурсов (всего)</v>
      </c>
      <c r="D446" s="19"/>
      <c r="E446" s="19"/>
      <c r="F446" s="19"/>
      <c r="G446" s="19"/>
      <c r="H446" s="31">
        <f>IF(Source!F130=0, "", Source!F130)</f>
        <v>95328.57</v>
      </c>
      <c r="I446" s="31"/>
    </row>
    <row r="447" spans="1:28" ht="14.25" x14ac:dyDescent="0.2">
      <c r="C447" s="19" t="str">
        <f>Source!H152</f>
        <v>Накладные расходы</v>
      </c>
      <c r="D447" s="19"/>
      <c r="E447" s="19"/>
      <c r="F447" s="19"/>
      <c r="G447" s="19"/>
      <c r="H447" s="31">
        <f>IF(Source!F152=0, "", Source!F152)</f>
        <v>15948.35</v>
      </c>
      <c r="I447" s="31"/>
    </row>
    <row r="448" spans="1:28" ht="14.25" x14ac:dyDescent="0.2">
      <c r="C448" s="19" t="str">
        <f>Source!H153</f>
        <v>Сметная прибыль</v>
      </c>
      <c r="D448" s="19"/>
      <c r="E448" s="19"/>
      <c r="F448" s="19"/>
      <c r="G448" s="19"/>
      <c r="H448" s="31">
        <f>IF(Source!F153=0, "", Source!F153)</f>
        <v>9174.56</v>
      </c>
      <c r="I448" s="31"/>
    </row>
    <row r="449" spans="1:33" ht="14.25" x14ac:dyDescent="0.2">
      <c r="C449" s="19" t="str">
        <f>Source!H154</f>
        <v>Всего с НР и СП</v>
      </c>
      <c r="D449" s="19"/>
      <c r="E449" s="19"/>
      <c r="F449" s="19"/>
      <c r="G449" s="19"/>
      <c r="H449" s="31">
        <f>IF(Source!F154=0, "", Source!F154)</f>
        <v>139421.88</v>
      </c>
      <c r="I449" s="31"/>
    </row>
    <row r="450" spans="1:33" ht="14.25" x14ac:dyDescent="0.2">
      <c r="C450" s="19" t="str">
        <f>Source!H155</f>
        <v>Всего с НР и СП без перевозки грузов</v>
      </c>
      <c r="D450" s="19"/>
      <c r="E450" s="19"/>
      <c r="F450" s="19"/>
      <c r="G450" s="19"/>
      <c r="H450" s="51" t="str">
        <f>IF(Source!F155=0, "", Source!F155)</f>
        <v/>
      </c>
      <c r="I450" s="51"/>
    </row>
    <row r="451" spans="1:33" ht="14.25" x14ac:dyDescent="0.2">
      <c r="C451" s="19" t="str">
        <f>Source!H156</f>
        <v>В текущих ценах к-8,68</v>
      </c>
      <c r="D451" s="19"/>
      <c r="E451" s="19"/>
      <c r="F451" s="19"/>
      <c r="G451" s="19"/>
      <c r="H451" s="51" t="str">
        <f>IF(Source!F156=0, "", Source!F156)</f>
        <v/>
      </c>
      <c r="I451" s="51"/>
    </row>
    <row r="452" spans="1:33" ht="14.25" x14ac:dyDescent="0.2">
      <c r="C452" s="19" t="str">
        <f>Source!H157</f>
        <v>Возмещение НДС</v>
      </c>
      <c r="D452" s="19"/>
      <c r="E452" s="19"/>
      <c r="F452" s="19"/>
      <c r="G452" s="19"/>
      <c r="H452" s="31">
        <f>IF(Source!F157=0, "", Source!F157)</f>
        <v>22000.11</v>
      </c>
      <c r="I452" s="31"/>
    </row>
    <row r="453" spans="1:33" ht="14.25" x14ac:dyDescent="0.2">
      <c r="C453" s="19" t="str">
        <f>Source!H158</f>
        <v>Итого</v>
      </c>
      <c r="D453" s="19"/>
      <c r="E453" s="19"/>
      <c r="F453" s="19"/>
      <c r="G453" s="19"/>
      <c r="H453" s="31">
        <f>IF(Source!F158=0, "", Source!F158)</f>
        <v>22000.11</v>
      </c>
      <c r="I453" s="31"/>
    </row>
    <row r="454" spans="1:33" ht="14.25" x14ac:dyDescent="0.2">
      <c r="C454" s="19" t="str">
        <f>Source!H159</f>
        <v>Переход в текущие цены на перевозку грузов к 6,01</v>
      </c>
      <c r="D454" s="19"/>
      <c r="E454" s="19"/>
      <c r="F454" s="19"/>
      <c r="G454" s="19"/>
      <c r="H454" s="31" t="str">
        <f>IF(Source!F159=0, "", Source!F159)</f>
        <v/>
      </c>
      <c r="I454" s="31"/>
    </row>
    <row r="455" spans="1:33" ht="14.25" x14ac:dyDescent="0.2">
      <c r="C455" s="19" t="str">
        <f>Source!H160</f>
        <v>Всего по смете</v>
      </c>
      <c r="D455" s="19"/>
      <c r="E455" s="19"/>
      <c r="F455" s="19"/>
      <c r="G455" s="19"/>
      <c r="H455" s="31">
        <f>IF(Source!F160=0, "", Source!F160)</f>
        <v>22000.11</v>
      </c>
      <c r="I455" s="31"/>
    </row>
    <row r="457" spans="1:33" ht="30" x14ac:dyDescent="0.25">
      <c r="A457" s="47"/>
      <c r="B457" s="47"/>
      <c r="C457" s="50" t="str">
        <f>CONCATENATE("Итого по смете: ",IF(Source!G162&lt;&gt;"Новый объект", Source!G162, ""))</f>
        <v>Итого по смете: Капрем ДК д.Чемод2019_(Кровл Цок ОтмДорЛав б/окон и ог</v>
      </c>
      <c r="D457" s="50"/>
      <c r="E457" s="50"/>
      <c r="F457" s="50"/>
      <c r="G457" s="48">
        <f>IF(SUM(T1:T456)=0, "-", SUM(T1:T456))</f>
        <v>139421.88000000006</v>
      </c>
      <c r="H457" s="48">
        <f>IF(SUM(V1:V456)=0, "-", SUM(V1:V456))</f>
        <v>16172.519999999999</v>
      </c>
      <c r="I457" s="49">
        <f>IF(SUM(W1:W456)=0, "-", SUM(W1:W456))</f>
        <v>2251.1799999999998</v>
      </c>
      <c r="J457" s="48"/>
      <c r="K457" s="49">
        <f>IF(SUM(Y1:Y456)=0, "-", SUM(Y1:Y456))</f>
        <v>1854.0185799999999</v>
      </c>
      <c r="AG457" s="52" t="str">
        <f>CONCATENATE("Итого по смете: ",IF(Source!G162&lt;&gt;"Новый объект", Source!G162, ""))</f>
        <v>Итого по смете: Капрем ДК д.Чемод2019_(Кровл Цок ОтмДорЛав б/окон и ог</v>
      </c>
    </row>
    <row r="458" spans="1:33" ht="15" x14ac:dyDescent="0.25">
      <c r="A458" s="47"/>
      <c r="B458" s="47"/>
      <c r="C458" s="47"/>
      <c r="D458" s="47"/>
      <c r="E458" s="47"/>
      <c r="F458" s="47"/>
      <c r="G458" s="48"/>
      <c r="H458" s="48"/>
      <c r="I458" s="48">
        <f>IF(SUM(X1:X456)=0, "-", SUM(X1:X456))</f>
        <v>294.49</v>
      </c>
      <c r="J458" s="48"/>
      <c r="K458" s="48">
        <f>IF(SUM(Z1:Z456)=0, "-", SUM(Z1:Z456))</f>
        <v>24.313514999999999</v>
      </c>
    </row>
    <row r="460" spans="1:33" ht="14.25" x14ac:dyDescent="0.2">
      <c r="C460" s="19" t="str">
        <f>Source!H164</f>
        <v>Прямые затраты</v>
      </c>
      <c r="D460" s="19"/>
      <c r="E460" s="19"/>
      <c r="F460" s="19"/>
      <c r="G460" s="19"/>
      <c r="H460" s="31">
        <f>IF(Source!F164=0, "", Source!F164)</f>
        <v>113752.27</v>
      </c>
      <c r="I460" s="31"/>
    </row>
    <row r="461" spans="1:33" ht="14.25" x14ac:dyDescent="0.2">
      <c r="C461" s="19" t="str">
        <f>Source!H165</f>
        <v>Стоимость материальных ресурсов (всего)</v>
      </c>
      <c r="D461" s="19"/>
      <c r="E461" s="19"/>
      <c r="F461" s="19"/>
      <c r="G461" s="19"/>
      <c r="H461" s="31">
        <f>IF(Source!F165=0, "", Source!F165)</f>
        <v>95328.57</v>
      </c>
      <c r="I461" s="31"/>
    </row>
    <row r="462" spans="1:33" ht="14.25" x14ac:dyDescent="0.2">
      <c r="C462" s="19" t="str">
        <f>Source!H187</f>
        <v>Накладные расходы</v>
      </c>
      <c r="D462" s="19"/>
      <c r="E462" s="19"/>
      <c r="F462" s="19"/>
      <c r="G462" s="19"/>
      <c r="H462" s="31">
        <f>IF(Source!F187=0, "", Source!F187)</f>
        <v>15948.35</v>
      </c>
      <c r="I462" s="31"/>
    </row>
    <row r="463" spans="1:33" ht="14.25" x14ac:dyDescent="0.2">
      <c r="C463" s="19" t="str">
        <f>Source!H188</f>
        <v>Сметная прибыль</v>
      </c>
      <c r="D463" s="19"/>
      <c r="E463" s="19"/>
      <c r="F463" s="19"/>
      <c r="G463" s="19"/>
      <c r="H463" s="31">
        <f>IF(Source!F188=0, "", Source!F188)</f>
        <v>9174.56</v>
      </c>
      <c r="I463" s="31"/>
    </row>
    <row r="464" spans="1:33" ht="14.25" x14ac:dyDescent="0.2">
      <c r="C464" s="19" t="str">
        <f>Source!H189</f>
        <v>Всего с НР и СП</v>
      </c>
      <c r="D464" s="19"/>
      <c r="E464" s="19"/>
      <c r="F464" s="19"/>
      <c r="G464" s="19"/>
      <c r="H464" s="31">
        <f>IF(Source!F189=0, "", Source!F189)</f>
        <v>139421.88</v>
      </c>
      <c r="I464" s="31"/>
    </row>
    <row r="465" spans="1:11" ht="14.25" x14ac:dyDescent="0.2">
      <c r="C465" s="19" t="str">
        <f>Source!H190</f>
        <v>Всего с НР и СП без перевозки грузов</v>
      </c>
      <c r="D465" s="19"/>
      <c r="E465" s="19"/>
      <c r="F465" s="19"/>
      <c r="G465" s="19"/>
      <c r="H465" s="51" t="str">
        <f>IF(Source!F190=0, "", Source!F190)</f>
        <v/>
      </c>
      <c r="I465" s="51"/>
    </row>
    <row r="466" spans="1:11" ht="14.25" x14ac:dyDescent="0.2">
      <c r="C466" s="19" t="str">
        <f>Source!H191</f>
        <v>В текущих ценах к 8,68</v>
      </c>
      <c r="D466" s="19"/>
      <c r="E466" s="19"/>
      <c r="F466" s="19"/>
      <c r="G466" s="19"/>
      <c r="H466" s="51" t="str">
        <f>IF(Source!F191=0, "", Source!F191)</f>
        <v/>
      </c>
      <c r="I466" s="51"/>
    </row>
    <row r="467" spans="1:11" ht="14.25" x14ac:dyDescent="0.2">
      <c r="C467" s="19" t="str">
        <f>Source!H192</f>
        <v>Возмещение НДС</v>
      </c>
      <c r="D467" s="19"/>
      <c r="E467" s="19"/>
      <c r="F467" s="19"/>
      <c r="G467" s="19"/>
      <c r="H467" s="31">
        <f>IF(Source!F192=0, "", Source!F192)</f>
        <v>22000.11</v>
      </c>
      <c r="I467" s="31"/>
    </row>
    <row r="468" spans="1:11" ht="14.25" x14ac:dyDescent="0.2">
      <c r="C468" s="19" t="str">
        <f>Source!H193</f>
        <v>Итого</v>
      </c>
      <c r="D468" s="19"/>
      <c r="E468" s="19"/>
      <c r="F468" s="19"/>
      <c r="G468" s="19"/>
      <c r="H468" s="31">
        <f>IF(Source!F193=0, "", Source!F193)</f>
        <v>22000.11</v>
      </c>
      <c r="I468" s="31"/>
    </row>
    <row r="469" spans="1:11" ht="14.25" x14ac:dyDescent="0.2">
      <c r="C469" s="19" t="str">
        <f>Source!H194</f>
        <v>Переход в текущие цены на перевозку грузов к 6,01</v>
      </c>
      <c r="D469" s="19"/>
      <c r="E469" s="19"/>
      <c r="F469" s="19"/>
      <c r="G469" s="19"/>
      <c r="H469" s="31" t="str">
        <f>IF(Source!F194=0, "", Source!F194)</f>
        <v/>
      </c>
      <c r="I469" s="31"/>
    </row>
    <row r="470" spans="1:11" ht="14.25" x14ac:dyDescent="0.2">
      <c r="C470" s="19" t="str">
        <f>Source!H195</f>
        <v>Всего по смете</v>
      </c>
      <c r="D470" s="19"/>
      <c r="E470" s="19"/>
      <c r="F470" s="19"/>
      <c r="G470" s="19"/>
      <c r="H470" s="31">
        <f>IF(Source!F195=0, "", Source!F195)</f>
        <v>22000.11</v>
      </c>
      <c r="I470" s="31"/>
    </row>
    <row r="473" spans="1:11" ht="14.25" x14ac:dyDescent="0.2">
      <c r="A473" s="23" t="s">
        <v>840</v>
      </c>
      <c r="B473" s="23"/>
      <c r="C473" s="53" t="str">
        <f>IF(Source!AC12&lt;&gt;"", Source!AC12," ")</f>
        <v xml:space="preserve"> </v>
      </c>
      <c r="D473" s="54"/>
      <c r="E473" s="54"/>
      <c r="F473" s="54"/>
      <c r="G473" s="54"/>
      <c r="H473" s="54"/>
      <c r="I473" s="24" t="str">
        <f>IF(Source!AB12&lt;&gt;"", Source!AB12," ")</f>
        <v xml:space="preserve"> </v>
      </c>
      <c r="J473" s="11"/>
      <c r="K473" s="11"/>
    </row>
    <row r="474" spans="1:11" ht="14.25" x14ac:dyDescent="0.2">
      <c r="A474" s="11"/>
      <c r="B474" s="11"/>
      <c r="C474" s="55" t="s">
        <v>841</v>
      </c>
      <c r="D474" s="55"/>
      <c r="E474" s="55"/>
      <c r="F474" s="55"/>
      <c r="G474" s="55"/>
      <c r="H474" s="55"/>
      <c r="I474" s="11"/>
      <c r="J474" s="11"/>
      <c r="K474" s="11"/>
    </row>
    <row r="475" spans="1:11" ht="14.25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</row>
    <row r="476" spans="1:11" ht="14.25" x14ac:dyDescent="0.2">
      <c r="A476" s="23" t="s">
        <v>842</v>
      </c>
      <c r="B476" s="23"/>
      <c r="C476" s="53" t="str">
        <f>IF(Source!AE12&lt;&gt;"", Source!AE12," ")</f>
        <v xml:space="preserve"> </v>
      </c>
      <c r="D476" s="54"/>
      <c r="E476" s="54"/>
      <c r="F476" s="54"/>
      <c r="G476" s="54"/>
      <c r="H476" s="54"/>
      <c r="I476" s="24" t="str">
        <f>IF(Source!AD12&lt;&gt;"", Source!AD12," ")</f>
        <v xml:space="preserve"> </v>
      </c>
      <c r="J476" s="11"/>
      <c r="K476" s="11"/>
    </row>
    <row r="477" spans="1:11" ht="14.25" x14ac:dyDescent="0.2">
      <c r="A477" s="11"/>
      <c r="B477" s="11"/>
      <c r="C477" s="55" t="s">
        <v>841</v>
      </c>
      <c r="D477" s="55"/>
      <c r="E477" s="55"/>
      <c r="F477" s="55"/>
      <c r="G477" s="55"/>
      <c r="H477" s="55"/>
      <c r="I477" s="11"/>
      <c r="J477" s="11"/>
      <c r="K477" s="11"/>
    </row>
  </sheetData>
  <mergeCells count="142">
    <mergeCell ref="C470:G470"/>
    <mergeCell ref="H470:I470"/>
    <mergeCell ref="A473:B473"/>
    <mergeCell ref="C474:H474"/>
    <mergeCell ref="A476:B476"/>
    <mergeCell ref="C477:H477"/>
    <mergeCell ref="C467:G467"/>
    <mergeCell ref="H467:I467"/>
    <mergeCell ref="C468:G468"/>
    <mergeCell ref="H468:I468"/>
    <mergeCell ref="C469:G469"/>
    <mergeCell ref="H469:I469"/>
    <mergeCell ref="C464:G464"/>
    <mergeCell ref="H464:I464"/>
    <mergeCell ref="C465:G465"/>
    <mergeCell ref="H465:I465"/>
    <mergeCell ref="C466:G466"/>
    <mergeCell ref="H466:I466"/>
    <mergeCell ref="C461:G461"/>
    <mergeCell ref="H461:I461"/>
    <mergeCell ref="C462:G462"/>
    <mergeCell ref="H462:I462"/>
    <mergeCell ref="C463:G463"/>
    <mergeCell ref="H463:I463"/>
    <mergeCell ref="C454:G454"/>
    <mergeCell ref="H454:I454"/>
    <mergeCell ref="C455:G455"/>
    <mergeCell ref="H455:I455"/>
    <mergeCell ref="C457:F457"/>
    <mergeCell ref="C460:G460"/>
    <mergeCell ref="H460:I460"/>
    <mergeCell ref="C451:G451"/>
    <mergeCell ref="H451:I451"/>
    <mergeCell ref="C452:G452"/>
    <mergeCell ref="H452:I452"/>
    <mergeCell ref="C453:G453"/>
    <mergeCell ref="H453:I453"/>
    <mergeCell ref="C448:G448"/>
    <mergeCell ref="H448:I448"/>
    <mergeCell ref="C449:G449"/>
    <mergeCell ref="H449:I449"/>
    <mergeCell ref="C450:G450"/>
    <mergeCell ref="H450:I450"/>
    <mergeCell ref="C441:F441"/>
    <mergeCell ref="C445:G445"/>
    <mergeCell ref="H445:I445"/>
    <mergeCell ref="C446:G446"/>
    <mergeCell ref="H446:I446"/>
    <mergeCell ref="C447:G447"/>
    <mergeCell ref="H447:I447"/>
    <mergeCell ref="D218:K218"/>
    <mergeCell ref="D283:K283"/>
    <mergeCell ref="D284:K284"/>
    <mergeCell ref="D285:K285"/>
    <mergeCell ref="D286:K286"/>
    <mergeCell ref="D287:K287"/>
    <mergeCell ref="D204:K204"/>
    <mergeCell ref="D205:K205"/>
    <mergeCell ref="D214:K214"/>
    <mergeCell ref="D215:K215"/>
    <mergeCell ref="D216:K216"/>
    <mergeCell ref="D217:K217"/>
    <mergeCell ref="D192:K192"/>
    <mergeCell ref="D193:K193"/>
    <mergeCell ref="D194:K194"/>
    <mergeCell ref="D201:K201"/>
    <mergeCell ref="D202:K202"/>
    <mergeCell ref="D203:K203"/>
    <mergeCell ref="D180:K180"/>
    <mergeCell ref="D181:K181"/>
    <mergeCell ref="D182:K182"/>
    <mergeCell ref="D183:K183"/>
    <mergeCell ref="D190:K190"/>
    <mergeCell ref="D191:K191"/>
    <mergeCell ref="D137:K137"/>
    <mergeCell ref="D138:K138"/>
    <mergeCell ref="D139:K139"/>
    <mergeCell ref="D140:K140"/>
    <mergeCell ref="D141:K141"/>
    <mergeCell ref="D179:K179"/>
    <mergeCell ref="D119:K119"/>
    <mergeCell ref="D126:K126"/>
    <mergeCell ref="D127:K127"/>
    <mergeCell ref="D128:K128"/>
    <mergeCell ref="D129:K129"/>
    <mergeCell ref="D130:K130"/>
    <mergeCell ref="D105:K105"/>
    <mergeCell ref="D106:K106"/>
    <mergeCell ref="D115:K115"/>
    <mergeCell ref="D116:K116"/>
    <mergeCell ref="D117:K117"/>
    <mergeCell ref="D118:K118"/>
    <mergeCell ref="D89:K89"/>
    <mergeCell ref="D90:K90"/>
    <mergeCell ref="D91:K91"/>
    <mergeCell ref="D102:K102"/>
    <mergeCell ref="D103:K103"/>
    <mergeCell ref="D104:K104"/>
    <mergeCell ref="D72:K72"/>
    <mergeCell ref="D73:K73"/>
    <mergeCell ref="D74:K74"/>
    <mergeCell ref="D75:K75"/>
    <mergeCell ref="D87:K87"/>
    <mergeCell ref="D88:K88"/>
    <mergeCell ref="D60:K60"/>
    <mergeCell ref="D61:K61"/>
    <mergeCell ref="D62:K62"/>
    <mergeCell ref="D63:K63"/>
    <mergeCell ref="D64:K64"/>
    <mergeCell ref="D71:K71"/>
    <mergeCell ref="J16:K18"/>
    <mergeCell ref="E17:E18"/>
    <mergeCell ref="F17:F18"/>
    <mergeCell ref="G17:G20"/>
    <mergeCell ref="H17:H20"/>
    <mergeCell ref="I17:I18"/>
    <mergeCell ref="E19:E20"/>
    <mergeCell ref="F19:F20"/>
    <mergeCell ref="I19:I20"/>
    <mergeCell ref="J19:K19"/>
    <mergeCell ref="A16:A20"/>
    <mergeCell ref="B16:B20"/>
    <mergeCell ref="C16:C20"/>
    <mergeCell ref="D16:D20"/>
    <mergeCell ref="E16:F16"/>
    <mergeCell ref="G16:I16"/>
    <mergeCell ref="A9:B9"/>
    <mergeCell ref="C9:K9"/>
    <mergeCell ref="A11:K11"/>
    <mergeCell ref="A13:E15"/>
    <mergeCell ref="F13:H13"/>
    <mergeCell ref="I13:J13"/>
    <mergeCell ref="F14:H14"/>
    <mergeCell ref="I14:J14"/>
    <mergeCell ref="F15:H15"/>
    <mergeCell ref="I15:J15"/>
    <mergeCell ref="A3:B3"/>
    <mergeCell ref="C3:K3"/>
    <mergeCell ref="A4:B4"/>
    <mergeCell ref="C4:K4"/>
    <mergeCell ref="A6:K6"/>
    <mergeCell ref="A7:K7"/>
  </mergeCells>
  <pageMargins left="0.4" right="0.2" top="0.2" bottom="0.4" header="0.2" footer="0.2"/>
  <pageSetup paperSize="9" scale="87" fitToHeight="0" orientation="landscape" horizontalDpi="0" verticalDpi="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"/>
  <sheetViews>
    <sheetView tabSelected="1" topLeftCell="A100" zoomScaleNormal="100" workbookViewId="0">
      <selection activeCell="O11" sqref="O11"/>
    </sheetView>
  </sheetViews>
  <sheetFormatPr defaultRowHeight="12.75" x14ac:dyDescent="0.2"/>
  <cols>
    <col min="1" max="1" width="6.7109375" customWidth="1"/>
    <col min="2" max="2" width="75.7109375" customWidth="1"/>
    <col min="3" max="5" width="15.7109375" customWidth="1"/>
    <col min="6" max="11" width="9.140625" hidden="1" customWidth="1"/>
  </cols>
  <sheetData>
    <row r="1" spans="1:11" x14ac:dyDescent="0.2">
      <c r="A1" s="10" t="str">
        <f>Source!B1</f>
        <v>Smeta.RU  (495) 974-1589</v>
      </c>
    </row>
    <row r="2" spans="1:11" ht="14.25" x14ac:dyDescent="0.2">
      <c r="C2" s="11"/>
      <c r="D2" s="11"/>
    </row>
    <row r="3" spans="1:11" ht="15" x14ac:dyDescent="0.25">
      <c r="C3" s="11"/>
      <c r="D3" s="47" t="s">
        <v>843</v>
      </c>
    </row>
    <row r="4" spans="1:11" ht="15" x14ac:dyDescent="0.25">
      <c r="C4" s="47"/>
      <c r="D4" s="47"/>
    </row>
    <row r="5" spans="1:11" ht="12" customHeight="1" x14ac:dyDescent="0.25">
      <c r="C5" s="56" t="s">
        <v>844</v>
      </c>
      <c r="D5" s="56"/>
    </row>
    <row r="6" spans="1:11" ht="15" hidden="1" x14ac:dyDescent="0.25">
      <c r="C6" s="57"/>
      <c r="D6" s="57"/>
    </row>
    <row r="7" spans="1:11" ht="15" hidden="1" x14ac:dyDescent="0.25">
      <c r="C7" s="56" t="s">
        <v>844</v>
      </c>
      <c r="D7" s="56"/>
    </row>
    <row r="8" spans="1:11" ht="15" x14ac:dyDescent="0.25">
      <c r="C8" s="57"/>
      <c r="D8" s="57"/>
    </row>
    <row r="9" spans="1:11" ht="15" x14ac:dyDescent="0.25">
      <c r="C9" s="47" t="s">
        <v>845</v>
      </c>
      <c r="D9" s="11"/>
    </row>
    <row r="10" spans="1:11" ht="14.25" x14ac:dyDescent="0.2">
      <c r="A10" s="11"/>
      <c r="B10" s="11"/>
      <c r="C10" s="11"/>
      <c r="D10" s="11"/>
      <c r="E10" s="11"/>
    </row>
    <row r="11" spans="1:11" ht="15.75" x14ac:dyDescent="0.25">
      <c r="A11" s="58" t="str">
        <f>CONCATENATE("Ведомость объемов работ ", IF(Source!AN15&lt;&gt;"", Source!AN15," "))</f>
        <v xml:space="preserve">Ведомость объемов работ  </v>
      </c>
      <c r="B11" s="58"/>
      <c r="C11" s="58"/>
      <c r="D11" s="58"/>
      <c r="E11" s="11"/>
    </row>
    <row r="12" spans="1:11" ht="33.75" customHeight="1" x14ac:dyDescent="0.25">
      <c r="A12" s="76" t="s">
        <v>862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1" ht="14.25" x14ac:dyDescent="0.2">
      <c r="A13" s="11"/>
      <c r="B13" s="11"/>
      <c r="C13" s="11"/>
      <c r="D13" s="11"/>
      <c r="E13" s="11"/>
    </row>
    <row r="14" spans="1:11" ht="15" x14ac:dyDescent="0.2">
      <c r="A14" s="11"/>
      <c r="B14" s="59" t="s">
        <v>846</v>
      </c>
      <c r="C14" s="11"/>
      <c r="D14" s="11"/>
      <c r="E14" s="11"/>
    </row>
    <row r="15" spans="1:11" ht="15" x14ac:dyDescent="0.2">
      <c r="A15" s="11"/>
      <c r="B15" s="59" t="s">
        <v>847</v>
      </c>
      <c r="C15" s="11"/>
      <c r="D15" s="11"/>
      <c r="E15" s="11"/>
    </row>
    <row r="16" spans="1:11" ht="15" x14ac:dyDescent="0.2">
      <c r="A16" s="11"/>
      <c r="B16" s="59" t="s">
        <v>848</v>
      </c>
      <c r="C16" s="11"/>
      <c r="D16" s="11"/>
      <c r="E16" s="11"/>
    </row>
    <row r="17" spans="1:5" ht="28.5" x14ac:dyDescent="0.2">
      <c r="A17" s="30" t="s">
        <v>814</v>
      </c>
      <c r="B17" s="30" t="s">
        <v>849</v>
      </c>
      <c r="C17" s="30" t="s">
        <v>850</v>
      </c>
      <c r="D17" s="30" t="s">
        <v>851</v>
      </c>
      <c r="E17" s="60" t="s">
        <v>852</v>
      </c>
    </row>
    <row r="18" spans="1:5" ht="14.25" x14ac:dyDescent="0.2">
      <c r="A18" s="61">
        <v>1</v>
      </c>
      <c r="B18" s="61">
        <v>2</v>
      </c>
      <c r="C18" s="61">
        <v>3</v>
      </c>
      <c r="D18" s="61">
        <v>4</v>
      </c>
      <c r="E18" s="62">
        <v>5</v>
      </c>
    </row>
    <row r="19" spans="1:5" ht="16.5" hidden="1" customHeight="1" x14ac:dyDescent="0.25">
      <c r="A19" s="63"/>
      <c r="B19" s="63"/>
      <c r="C19" s="63"/>
      <c r="D19" s="63"/>
      <c r="E19" s="63"/>
    </row>
    <row r="20" spans="1:5" ht="16.5" customHeight="1" x14ac:dyDescent="0.25">
      <c r="A20" s="73"/>
      <c r="B20" s="74" t="s">
        <v>855</v>
      </c>
      <c r="C20" s="73"/>
      <c r="D20" s="73"/>
      <c r="E20" s="73"/>
    </row>
    <row r="21" spans="1:5" ht="28.5" x14ac:dyDescent="0.2">
      <c r="A21" s="68">
        <v>1</v>
      </c>
      <c r="B21" s="69" t="str">
        <f>Source!G25</f>
        <v>Разборка покрытий кровель из волнистых и полуволнистых асбестоцементных листов</v>
      </c>
      <c r="C21" s="70" t="str">
        <f>Source!H25</f>
        <v>100 м2</v>
      </c>
      <c r="D21" s="71">
        <f>Source!I25</f>
        <v>4.2</v>
      </c>
      <c r="E21" s="68"/>
    </row>
    <row r="22" spans="1:5" ht="15" customHeight="1" x14ac:dyDescent="0.2">
      <c r="A22" s="68">
        <v>2</v>
      </c>
      <c r="B22" s="69" t="str">
        <f>Source!G26</f>
        <v>Разборка подшивки  (карнизов) потолков чистой из строганных досок</v>
      </c>
      <c r="C22" s="70" t="str">
        <f>Source!H26</f>
        <v>100 м2</v>
      </c>
      <c r="D22" s="71">
        <f>Source!I26</f>
        <v>0.94</v>
      </c>
      <c r="E22" s="68"/>
    </row>
    <row r="23" spans="1:5" ht="14.25" hidden="1" x14ac:dyDescent="0.2">
      <c r="A23" s="68" t="str">
        <f>Source!E27</f>
        <v>3,1</v>
      </c>
      <c r="B23" s="69" t="str">
        <f>Source!G27</f>
        <v>Строительный мусор</v>
      </c>
      <c r="C23" s="70" t="str">
        <f>Source!H27</f>
        <v>т</v>
      </c>
      <c r="D23" s="71">
        <f>Source!I27</f>
        <v>2.2465999999999999</v>
      </c>
      <c r="E23" s="68"/>
    </row>
    <row r="24" spans="1:5" ht="13.5" customHeight="1" x14ac:dyDescent="0.2">
      <c r="A24" s="68">
        <v>3</v>
      </c>
      <c r="B24" s="69" t="str">
        <f>Source!G28</f>
        <v>Разборка слуховых окон прямоугольных двускатных</v>
      </c>
      <c r="C24" s="70" t="str">
        <f>Source!H28</f>
        <v>100 ШТ</v>
      </c>
      <c r="D24" s="71">
        <f>Source!I28</f>
        <v>0.01</v>
      </c>
      <c r="E24" s="68"/>
    </row>
    <row r="25" spans="1:5" ht="1.5" hidden="1" customHeight="1" x14ac:dyDescent="0.2">
      <c r="A25" s="68" t="str">
        <f>Source!E29</f>
        <v>4,1</v>
      </c>
      <c r="B25" s="69" t="str">
        <f>Source!G29</f>
        <v>Строительный мусор</v>
      </c>
      <c r="C25" s="70" t="str">
        <f>Source!H29</f>
        <v>т</v>
      </c>
      <c r="D25" s="71">
        <f>Source!I29</f>
        <v>5.5999999999999994E-2</v>
      </c>
      <c r="E25" s="68"/>
    </row>
    <row r="26" spans="1:5" ht="28.5" x14ac:dyDescent="0.2">
      <c r="A26" s="68">
        <v>4</v>
      </c>
      <c r="B26" s="69" t="str">
        <f>Source!G30</f>
        <v>Разборка деревянных элементов конструкций крыш обрешетки из брусков с прозорами</v>
      </c>
      <c r="C26" s="70" t="str">
        <f>Source!H30</f>
        <v>100 м2</v>
      </c>
      <c r="D26" s="71">
        <f>Source!I30</f>
        <v>4.0999999999999996</v>
      </c>
      <c r="E26" s="68"/>
    </row>
    <row r="27" spans="1:5" ht="2.25" hidden="1" customHeight="1" x14ac:dyDescent="0.2">
      <c r="A27" s="68" t="str">
        <f>Source!E31</f>
        <v>5,1</v>
      </c>
      <c r="B27" s="69" t="str">
        <f>Source!G31</f>
        <v>Строительный мусор</v>
      </c>
      <c r="C27" s="70" t="str">
        <f>Source!H31</f>
        <v>т</v>
      </c>
      <c r="D27" s="71">
        <f>Source!I31</f>
        <v>5.74</v>
      </c>
      <c r="E27" s="68"/>
    </row>
    <row r="28" spans="1:5" ht="28.5" x14ac:dyDescent="0.2">
      <c r="A28" s="68">
        <v>5</v>
      </c>
      <c r="B28" s="69" t="str">
        <f>Source!G32</f>
        <v>Ремонт деревянных элементов конструкций крыш выправка деревянных стропильных ног с постановкой раскосов</v>
      </c>
      <c r="C28" s="70" t="str">
        <f>Source!H32</f>
        <v>ШТ</v>
      </c>
      <c r="D28" s="71">
        <f>Source!I32</f>
        <v>10</v>
      </c>
      <c r="E28" s="68"/>
    </row>
    <row r="29" spans="1:5" ht="14.25" x14ac:dyDescent="0.2">
      <c r="A29" s="68">
        <v>6</v>
      </c>
      <c r="B29" s="69" t="str">
        <f>Source!G33</f>
        <v>Устройство кровель из оцинкованной стали без настенных желобов</v>
      </c>
      <c r="C29" s="70" t="str">
        <f>Source!H33</f>
        <v>100 м2</v>
      </c>
      <c r="D29" s="71">
        <f>Source!I33</f>
        <v>4.0999999999999996</v>
      </c>
      <c r="E29" s="68"/>
    </row>
    <row r="30" spans="1:5" ht="14.25" x14ac:dyDescent="0.2">
      <c r="A30" s="68">
        <v>7</v>
      </c>
      <c r="B30" s="69" t="str">
        <f>Source!G34</f>
        <v>Устройство пароизоляции прокладочной в один слой</v>
      </c>
      <c r="C30" s="70" t="str">
        <f>Source!H34</f>
        <v>100 м2</v>
      </c>
      <c r="D30" s="71">
        <f>Source!I34</f>
        <v>4.0999999999999996</v>
      </c>
      <c r="E30" s="68"/>
    </row>
    <row r="31" spans="1:5" ht="14.25" hidden="1" x14ac:dyDescent="0.2">
      <c r="A31" s="68" t="str">
        <f>Source!E35</f>
        <v>8,1</v>
      </c>
      <c r="B31" s="69" t="str">
        <f>Source!G35</f>
        <v>Рубероид кровельный с пылевидной посыпкой марки РКП-350б</v>
      </c>
      <c r="C31" s="70" t="str">
        <f>Source!H35</f>
        <v>м2</v>
      </c>
      <c r="D31" s="71">
        <f>Source!I35</f>
        <v>-450.99999999999994</v>
      </c>
      <c r="E31" s="68"/>
    </row>
    <row r="32" spans="1:5" ht="14.25" hidden="1" x14ac:dyDescent="0.2">
      <c r="A32" s="68" t="str">
        <f>Source!E36</f>
        <v>8,2</v>
      </c>
      <c r="B32" s="69" t="str">
        <f>Source!G36</f>
        <v>Мастика битумная кровельная горячая</v>
      </c>
      <c r="C32" s="70" t="str">
        <f>Source!H36</f>
        <v>т</v>
      </c>
      <c r="D32" s="71">
        <f>Source!I36</f>
        <v>-0.20499999999999999</v>
      </c>
      <c r="E32" s="68"/>
    </row>
    <row r="33" spans="1:5" ht="28.5" x14ac:dyDescent="0.2">
      <c r="A33" s="68">
        <v>7.1</v>
      </c>
      <c r="B33" s="69" t="str">
        <f>Source!G37</f>
        <v>Пленка подкровельная антиконденсатная (гидроизоляционная) типа ЮТАКОН</v>
      </c>
      <c r="C33" s="70" t="str">
        <f>Source!H37</f>
        <v>м2</v>
      </c>
      <c r="D33" s="71">
        <f>Source!I37</f>
        <v>451</v>
      </c>
      <c r="E33" s="68"/>
    </row>
    <row r="34" spans="1:5" ht="14.25" x14ac:dyDescent="0.2">
      <c r="A34" s="68">
        <v>8</v>
      </c>
      <c r="B34" s="69" t="str">
        <f>Source!G38</f>
        <v>Устройство слуховых окон</v>
      </c>
      <c r="C34" s="70" t="str">
        <f>Source!H38</f>
        <v>ШТ</v>
      </c>
      <c r="D34" s="71">
        <f>Source!I38</f>
        <v>1</v>
      </c>
      <c r="E34" s="68"/>
    </row>
    <row r="35" spans="1:5" ht="14.25" x14ac:dyDescent="0.2">
      <c r="A35" s="68">
        <v>8.1</v>
      </c>
      <c r="B35" s="69" t="str">
        <f>Source!G39</f>
        <v>Приборы форточные (для 3 окон)</v>
      </c>
      <c r="C35" s="70" t="str">
        <f>Source!H39</f>
        <v>компл.</v>
      </c>
      <c r="D35" s="71">
        <f>Source!I39</f>
        <v>3</v>
      </c>
      <c r="E35" s="68"/>
    </row>
    <row r="36" spans="1:5" ht="14.25" x14ac:dyDescent="0.2">
      <c r="A36" s="68">
        <v>8.1999999999999993</v>
      </c>
      <c r="B36" s="69" t="str">
        <f>Source!G40</f>
        <v>Створки оконные для жилых зданий площадь до 0,3 м2</v>
      </c>
      <c r="C36" s="70" t="str">
        <f>Source!H40</f>
        <v>м2</v>
      </c>
      <c r="D36" s="71">
        <f>Source!I40</f>
        <v>0.72</v>
      </c>
      <c r="E36" s="68"/>
    </row>
    <row r="37" spans="1:5" ht="28.5" x14ac:dyDescent="0.2">
      <c r="A37" s="68">
        <v>9</v>
      </c>
      <c r="B37" s="69" t="str">
        <f>Source!G41</f>
        <v>Обивка (вентканалов) дверей оцинкованной кровельной сталью по дереву с одной стороны</v>
      </c>
      <c r="C37" s="70" t="str">
        <f>Source!H41</f>
        <v>100 м2</v>
      </c>
      <c r="D37" s="71">
        <f>Source!I41</f>
        <v>0.16</v>
      </c>
      <c r="E37" s="68"/>
    </row>
    <row r="38" spans="1:5" ht="14.25" x14ac:dyDescent="0.2">
      <c r="A38" s="68">
        <v>10</v>
      </c>
      <c r="B38" s="69" t="str">
        <f>Source!G42</f>
        <v>Лист оцинкованный плоский размером 2х1,25 м, толщиной 0,4 мм</v>
      </c>
      <c r="C38" s="70" t="str">
        <f>Source!H42</f>
        <v>шт.</v>
      </c>
      <c r="D38" s="71">
        <f>Source!I42</f>
        <v>6.4</v>
      </c>
      <c r="E38" s="68"/>
    </row>
    <row r="39" spans="1:5" ht="14.25" x14ac:dyDescent="0.2">
      <c r="A39" s="68">
        <v>11</v>
      </c>
      <c r="B39" s="69" t="str">
        <f>Source!G43</f>
        <v>Устройство карнизов</v>
      </c>
      <c r="C39" s="70" t="str">
        <f>Source!H43</f>
        <v>100 м2</v>
      </c>
      <c r="D39" s="71">
        <f>Source!I43</f>
        <v>0.94</v>
      </c>
      <c r="E39" s="68"/>
    </row>
    <row r="40" spans="1:5" ht="28.5" x14ac:dyDescent="0.2">
      <c r="A40" s="68">
        <v>12</v>
      </c>
      <c r="B40" s="69" t="str">
        <f>Source!G44</f>
        <v>Подшивка потолков сталью кровельной оцинкованной по дереву (карнизов на входе)</v>
      </c>
      <c r="C40" s="70" t="str">
        <f>Source!H44</f>
        <v>100 м2</v>
      </c>
      <c r="D40" s="71">
        <f>Source!I44</f>
        <v>0.54</v>
      </c>
      <c r="E40" s="68"/>
    </row>
    <row r="41" spans="1:5" ht="14.25" x14ac:dyDescent="0.2">
      <c r="A41" s="68">
        <v>13</v>
      </c>
      <c r="B41" s="69" t="str">
        <f>Source!G45</f>
        <v>Простая окраска масляными составами по дереву потолков (карнизов)</v>
      </c>
      <c r="C41" s="70" t="str">
        <f>Source!H45</f>
        <v>100 м2</v>
      </c>
      <c r="D41" s="71">
        <f>Source!I45</f>
        <v>0.4</v>
      </c>
      <c r="E41" s="68"/>
    </row>
    <row r="42" spans="1:5" ht="14.25" x14ac:dyDescent="0.2">
      <c r="A42" s="68">
        <v>13.1</v>
      </c>
      <c r="B42" s="69" t="str">
        <f>Source!G46</f>
        <v>Краска для наружных работ бежевая, марки МА-015</v>
      </c>
      <c r="C42" s="70" t="str">
        <f>Source!H46</f>
        <v>т</v>
      </c>
      <c r="D42" s="71">
        <f>Source!I46</f>
        <v>1.2279999999999999E-2</v>
      </c>
      <c r="E42" s="68"/>
    </row>
    <row r="43" spans="1:5" ht="15" x14ac:dyDescent="0.25">
      <c r="A43" s="68"/>
      <c r="B43" s="74" t="s">
        <v>856</v>
      </c>
      <c r="C43" s="70"/>
      <c r="D43" s="71"/>
      <c r="E43" s="68"/>
    </row>
    <row r="44" spans="1:5" ht="14.25" x14ac:dyDescent="0.2">
      <c r="A44" s="68">
        <v>14</v>
      </c>
      <c r="B44" s="69" t="str">
        <f>Source!G48</f>
        <v>Ремонт кирпичной кладки стен отдельными местами</v>
      </c>
      <c r="C44" s="70" t="str">
        <f>Source!H48</f>
        <v>м3</v>
      </c>
      <c r="D44" s="71">
        <f>Source!I48</f>
        <v>2</v>
      </c>
      <c r="E44" s="68"/>
    </row>
    <row r="45" spans="1:5" ht="14.25" x14ac:dyDescent="0.2">
      <c r="A45" s="68">
        <v>14.1</v>
      </c>
      <c r="B45" s="69" t="str">
        <f>Source!G49</f>
        <v>Раствор готовый кладочный цементно-известковый марки 50</v>
      </c>
      <c r="C45" s="70" t="str">
        <f>Source!H49</f>
        <v>м3</v>
      </c>
      <c r="D45" s="71">
        <f>Source!I49</f>
        <v>0.50600000000000001</v>
      </c>
      <c r="E45" s="68"/>
    </row>
    <row r="46" spans="1:5" ht="14.25" x14ac:dyDescent="0.2">
      <c r="A46" s="68">
        <v>14.2</v>
      </c>
      <c r="B46" s="69" t="str">
        <f>Source!G50</f>
        <v>Кирпич керамический одинарный, размером 250х120х65 мм, марка 100</v>
      </c>
      <c r="C46" s="70" t="str">
        <f>Source!H50</f>
        <v>1000 шт.</v>
      </c>
      <c r="D46" s="71">
        <f>Source!I50</f>
        <v>0.80400000000000005</v>
      </c>
      <c r="E46" s="68"/>
    </row>
    <row r="47" spans="1:5" ht="28.5" x14ac:dyDescent="0.2">
      <c r="A47" s="68">
        <v>15</v>
      </c>
      <c r="B47" s="69" t="str">
        <f>Source!G51</f>
        <v>Кладка отдельных участков из кирпича наружных простых стен (заделка проемов)</v>
      </c>
      <c r="C47" s="70" t="str">
        <f>Source!H51</f>
        <v>100 м3</v>
      </c>
      <c r="D47" s="71">
        <f>Source!I51</f>
        <v>1.4999999999999999E-2</v>
      </c>
      <c r="E47" s="68"/>
    </row>
    <row r="48" spans="1:5" ht="14.25" x14ac:dyDescent="0.2">
      <c r="A48" s="68">
        <v>15.1</v>
      </c>
      <c r="B48" s="69" t="str">
        <f>Source!G52</f>
        <v>Раствор готовый кладочный цементно-известковый марки 50</v>
      </c>
      <c r="C48" s="70" t="str">
        <f>Source!H52</f>
        <v>м3</v>
      </c>
      <c r="D48" s="71">
        <f>Source!I52</f>
        <v>0.36</v>
      </c>
      <c r="E48" s="68"/>
    </row>
    <row r="49" spans="1:5" ht="14.25" x14ac:dyDescent="0.2">
      <c r="A49" s="68">
        <v>15.2</v>
      </c>
      <c r="B49" s="69" t="str">
        <f>Source!G53</f>
        <v>Кирпич керамический одинарный, размером 250х120х65 мм, марка 100</v>
      </c>
      <c r="C49" s="70" t="str">
        <f>Source!H53</f>
        <v>1000 шт.</v>
      </c>
      <c r="D49" s="71">
        <f>Source!I53</f>
        <v>0.58799999999999997</v>
      </c>
      <c r="E49" s="68"/>
    </row>
    <row r="50" spans="1:5" ht="28.5" x14ac:dyDescent="0.2">
      <c r="A50" s="68">
        <v>16</v>
      </c>
      <c r="B50" s="69" t="str">
        <f>Source!G54</f>
        <v>Установка и разборка наружных инвентарных лесов высотой до 16 м трубчатых для прочих отделочных работ</v>
      </c>
      <c r="C50" s="70" t="str">
        <f>Source!H54</f>
        <v>100 м2</v>
      </c>
      <c r="D50" s="71">
        <f>Source!I54</f>
        <v>0.8</v>
      </c>
      <c r="E50" s="68"/>
    </row>
    <row r="51" spans="1:5" ht="14.25" x14ac:dyDescent="0.2">
      <c r="A51" s="68">
        <v>16.100000000000001</v>
      </c>
      <c r="B51" s="69" t="str">
        <f>Source!G55</f>
        <v>Детали деревянные лесов из пиломатериалов хвойных пород</v>
      </c>
      <c r="C51" s="70" t="str">
        <f>Source!H55</f>
        <v>м3</v>
      </c>
      <c r="D51" s="71">
        <f>Source!I55</f>
        <v>7.1999999999999998E-3</v>
      </c>
      <c r="E51" s="68"/>
    </row>
    <row r="52" spans="1:5" ht="28.5" x14ac:dyDescent="0.2">
      <c r="A52" s="68">
        <v>16.2</v>
      </c>
      <c r="B52" s="69" t="str">
        <f>Source!G56</f>
        <v>Детали лесов стальные, укомплектованные пробками, крючками и хомутами, окрашенные</v>
      </c>
      <c r="C52" s="70" t="str">
        <f>Source!H56</f>
        <v>т</v>
      </c>
      <c r="D52" s="71">
        <f>Source!I56</f>
        <v>2.7999999999999997E-2</v>
      </c>
      <c r="E52" s="68"/>
    </row>
    <row r="53" spans="1:5" ht="28.5" x14ac:dyDescent="0.2">
      <c r="A53" s="68">
        <v>17</v>
      </c>
      <c r="B53" s="69" t="str">
        <f>Source!G57</f>
        <v>Улучшенная штукатурка фасадов цементно-известковым раствором по камню колонн прямоугольных (колонны-3 м2, труба котельной -37 м2)</v>
      </c>
      <c r="C53" s="70" t="str">
        <f>Source!H57</f>
        <v>100 м2</v>
      </c>
      <c r="D53" s="71">
        <f>Source!I57</f>
        <v>0.71</v>
      </c>
      <c r="E53" s="68"/>
    </row>
    <row r="54" spans="1:5" ht="28.5" x14ac:dyDescent="0.2">
      <c r="A54" s="68">
        <v>18</v>
      </c>
      <c r="B54" s="69" t="str">
        <f>Source!G58</f>
        <v>Штукатурка поверхностей оконных и дверных откосов по бетону и камню плоских</v>
      </c>
      <c r="C54" s="70" t="str">
        <f>Source!H58</f>
        <v>100 м2</v>
      </c>
      <c r="D54" s="71">
        <f>Source!I58</f>
        <v>0.24</v>
      </c>
      <c r="E54" s="68"/>
    </row>
    <row r="55" spans="1:5" ht="21.75" customHeight="1" x14ac:dyDescent="0.2">
      <c r="A55" s="68">
        <v>19</v>
      </c>
      <c r="B55" s="69" t="str">
        <f>Source!G59</f>
        <v>Покрытие поверхностей грунтовкой глубокого проникновения за 1 раз стен</v>
      </c>
      <c r="C55" s="70" t="str">
        <f>Source!H59</f>
        <v>100 м2</v>
      </c>
      <c r="D55" s="71">
        <f>Source!I59</f>
        <v>4.2</v>
      </c>
      <c r="E55" s="68"/>
    </row>
    <row r="56" spans="1:5" ht="14.25" x14ac:dyDescent="0.2">
      <c r="A56" s="68">
        <v>19.100000000000001</v>
      </c>
      <c r="B56" s="69" t="str">
        <f>Source!G60</f>
        <v>Грунтовка: «Бетоконтакт», КНАУФ</v>
      </c>
      <c r="C56" s="70" t="str">
        <f>Source!H60</f>
        <v>кг</v>
      </c>
      <c r="D56" s="71">
        <f>Source!I60</f>
        <v>54.6</v>
      </c>
      <c r="E56" s="68"/>
    </row>
    <row r="57" spans="1:5" ht="28.5" x14ac:dyDescent="0.2">
      <c r="A57" s="68">
        <v>20</v>
      </c>
      <c r="B57" s="69" t="s">
        <v>258</v>
      </c>
      <c r="C57" s="70" t="str">
        <f>Source!H61</f>
        <v>100 м2</v>
      </c>
      <c r="D57" s="71">
        <f>Source!I61</f>
        <v>4.2</v>
      </c>
      <c r="E57" s="68"/>
    </row>
    <row r="58" spans="1:5" ht="14.25" x14ac:dyDescent="0.2">
      <c r="A58" s="68">
        <v>20.100000000000001</v>
      </c>
      <c r="B58" s="69" t="str">
        <f>Source!G62</f>
        <v>Краска акриловая фасадная "БИРСС Фасад-Колор М", тон средний</v>
      </c>
      <c r="C58" s="70" t="str">
        <f>Source!H62</f>
        <v>т</v>
      </c>
      <c r="D58" s="71">
        <f>Source!I62</f>
        <v>0.126</v>
      </c>
      <c r="E58" s="68"/>
    </row>
    <row r="59" spans="1:5" ht="14.25" x14ac:dyDescent="0.2">
      <c r="A59" s="68">
        <v>20.2</v>
      </c>
      <c r="B59" s="69" t="str">
        <f>Source!G63</f>
        <v>Грунтовка: акриловая глубокого проникновения "БИРСС Грунт КШ"</v>
      </c>
      <c r="C59" s="70" t="str">
        <f>Source!H63</f>
        <v>т</v>
      </c>
      <c r="D59" s="71">
        <f>Source!I63</f>
        <v>8.4000000000000005E-2</v>
      </c>
      <c r="E59" s="68"/>
    </row>
    <row r="60" spans="1:5" ht="57" x14ac:dyDescent="0.2">
      <c r="A60" s="68">
        <v>21</v>
      </c>
      <c r="B60" s="69" t="str">
        <f>Source!G64</f>
        <v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 ( двери)</v>
      </c>
      <c r="C60" s="70" t="str">
        <f>Source!H64</f>
        <v>100 м2</v>
      </c>
      <c r="D60" s="71">
        <f>Source!I64</f>
        <v>0.08</v>
      </c>
      <c r="E60" s="68"/>
    </row>
    <row r="61" spans="1:5" ht="28.5" x14ac:dyDescent="0.2">
      <c r="A61" s="68">
        <v>21.1</v>
      </c>
      <c r="B61" s="69" t="str">
        <f>Source!G65</f>
        <v>Краски масляные и алкидные цветные, готовые к применению для наружных работ МА-15 синяя</v>
      </c>
      <c r="C61" s="70" t="str">
        <f>Source!H65</f>
        <v>т</v>
      </c>
      <c r="D61" s="71">
        <f>Source!I65</f>
        <v>1.248E-3</v>
      </c>
      <c r="E61" s="68"/>
    </row>
    <row r="62" spans="1:5" ht="28.5" x14ac:dyDescent="0.2">
      <c r="A62" s="68">
        <v>22</v>
      </c>
      <c r="B62" s="69" t="str">
        <f>Source!G67</f>
        <v>Простая масляная окраска ранее окрашенных полов с подготовкой и расчисткой старой краски более 35% (деревянная лестница наружная)</v>
      </c>
      <c r="C62" s="70" t="str">
        <f>Source!H67</f>
        <v>100 м2</v>
      </c>
      <c r="D62" s="71">
        <f>Source!I67</f>
        <v>0.2</v>
      </c>
      <c r="E62" s="68"/>
    </row>
    <row r="63" spans="1:5" ht="28.5" x14ac:dyDescent="0.2">
      <c r="A63" s="68">
        <v>22.1</v>
      </c>
      <c r="B63" s="69" t="str">
        <f>Source!G68</f>
        <v>Краски цветные, готовые к применению для внутренних работ МА-25 для пола желто-коричневая, красно-коричневая</v>
      </c>
      <c r="C63" s="70" t="str">
        <f>Source!H68</f>
        <v>т</v>
      </c>
      <c r="D63" s="71">
        <f>Source!I68</f>
        <v>2.64E-3</v>
      </c>
      <c r="E63" s="68"/>
    </row>
    <row r="64" spans="1:5" ht="28.5" x14ac:dyDescent="0.2">
      <c r="A64" s="68">
        <v>23</v>
      </c>
      <c r="B64" s="69" t="str">
        <f>Source!G69</f>
        <v>Окраска масляными составами деревянных поручней с покрытием лаком</v>
      </c>
      <c r="C64" s="70" t="str">
        <f>Source!H69</f>
        <v>100 м2</v>
      </c>
      <c r="D64" s="71">
        <f>Source!I69</f>
        <v>0.03</v>
      </c>
      <c r="E64" s="68"/>
    </row>
    <row r="65" spans="1:5" ht="14.25" x14ac:dyDescent="0.2">
      <c r="A65" s="68">
        <v>23.1</v>
      </c>
      <c r="B65" s="69" t="str">
        <f>Source!G70</f>
        <v>Лак алкидный паркетный</v>
      </c>
      <c r="C65" s="70" t="str">
        <f>Source!H70</f>
        <v>т</v>
      </c>
      <c r="D65" s="71">
        <f>Source!I70</f>
        <v>4.1100000000000002E-4</v>
      </c>
      <c r="E65" s="68"/>
    </row>
    <row r="66" spans="1:5" ht="15" x14ac:dyDescent="0.25">
      <c r="A66" s="68"/>
      <c r="B66" s="74" t="s">
        <v>857</v>
      </c>
      <c r="C66" s="70"/>
      <c r="D66" s="71"/>
      <c r="E66" s="68"/>
    </row>
    <row r="67" spans="1:5" ht="14.25" x14ac:dyDescent="0.2">
      <c r="A67" s="68">
        <v>24</v>
      </c>
      <c r="B67" s="69" t="str">
        <f>Source!G72</f>
        <v>Разборка покрытий и оснований цементно-бетонных</v>
      </c>
      <c r="C67" s="70" t="str">
        <f>Source!H72</f>
        <v>100 м3</v>
      </c>
      <c r="D67" s="71">
        <f>Source!I72</f>
        <v>0.02</v>
      </c>
      <c r="E67" s="68"/>
    </row>
    <row r="68" spans="1:5" ht="42.75" x14ac:dyDescent="0.2">
      <c r="A68" s="68">
        <v>25</v>
      </c>
      <c r="B68" s="69" t="str">
        <f>Source!G73</f>
        <v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 (цоколя)</v>
      </c>
      <c r="C68" s="70" t="str">
        <f>Source!H73</f>
        <v>100 м2</v>
      </c>
      <c r="D68" s="71">
        <f>Source!I73</f>
        <v>0.41</v>
      </c>
      <c r="E68" s="68"/>
    </row>
    <row r="69" spans="1:5" ht="14.25" hidden="1" x14ac:dyDescent="0.2">
      <c r="A69" s="68" t="str">
        <f>Source!E74</f>
        <v>36,1</v>
      </c>
      <c r="B69" s="69" t="str">
        <f>Source!G74</f>
        <v>Строительный мусор</v>
      </c>
      <c r="C69" s="70" t="str">
        <f>Source!H74</f>
        <v>т</v>
      </c>
      <c r="D69" s="71">
        <f>Source!I74</f>
        <v>1.9843999999999997</v>
      </c>
      <c r="E69" s="68"/>
    </row>
    <row r="70" spans="1:5" ht="42" customHeight="1" x14ac:dyDescent="0.2">
      <c r="A70" s="68">
        <v>26</v>
      </c>
      <c r="B70" s="69" t="str">
        <f>Source!G75</f>
        <v>Ремонт штукатурки гладких фасадов по камню и бетону с земли и лесов на каждые следующие 10 мм толщины слоя добавлять к расценке 61-10-3 до 4 см</v>
      </c>
      <c r="C70" s="70" t="str">
        <f>Source!H75</f>
        <v>100 м2</v>
      </c>
      <c r="D70" s="71">
        <f>Source!I75</f>
        <v>0.41</v>
      </c>
      <c r="E70" s="68"/>
    </row>
    <row r="71" spans="1:5" ht="2.25" hidden="1" customHeight="1" x14ac:dyDescent="0.2">
      <c r="A71" s="68" t="str">
        <f>Source!E76</f>
        <v>37,1</v>
      </c>
      <c r="B71" s="69" t="str">
        <f>Source!G76</f>
        <v>Строительный мусор</v>
      </c>
      <c r="C71" s="70" t="str">
        <f>Source!H76</f>
        <v>т</v>
      </c>
      <c r="D71" s="71">
        <f>Source!I76</f>
        <v>0.99219999999999986</v>
      </c>
      <c r="E71" s="68"/>
    </row>
    <row r="72" spans="1:5" ht="42.75" x14ac:dyDescent="0.2">
      <c r="A72" s="68">
        <v>27</v>
      </c>
      <c r="B72" s="69" t="str">
        <f>Source!G77</f>
        <v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 стен</v>
      </c>
      <c r="C72" s="70" t="str">
        <f>Source!H77</f>
        <v>100 м2</v>
      </c>
      <c r="D72" s="71">
        <f>Source!I77</f>
        <v>0.41</v>
      </c>
      <c r="E72" s="68"/>
    </row>
    <row r="73" spans="1:5" ht="14.25" x14ac:dyDescent="0.2">
      <c r="A73" s="68">
        <v>27.1</v>
      </c>
      <c r="B73" s="69" t="str">
        <f>Source!G78</f>
        <v>Смесь штукатурная «Ротбанд», КНАУФ</v>
      </c>
      <c r="C73" s="70" t="str">
        <f>Source!H78</f>
        <v>кг</v>
      </c>
      <c r="D73" s="71">
        <f>Source!I78</f>
        <v>350.55</v>
      </c>
      <c r="E73" s="68"/>
    </row>
    <row r="74" spans="1:5" ht="28.5" x14ac:dyDescent="0.2">
      <c r="A74" s="68">
        <v>28</v>
      </c>
      <c r="B74" s="69" t="str">
        <f>Source!G80</f>
        <v>Окраска водно-дисперсионными акриловыми составами улучшенная по штукатурке стен</v>
      </c>
      <c r="C74" s="70" t="str">
        <f>Source!H80</f>
        <v>100 м2</v>
      </c>
      <c r="D74" s="71">
        <f>Source!I80</f>
        <v>0.41</v>
      </c>
      <c r="E74" s="68"/>
    </row>
    <row r="75" spans="1:5" ht="14.25" x14ac:dyDescent="0.2">
      <c r="A75" s="68">
        <v>28.1</v>
      </c>
      <c r="B75" s="69" t="str">
        <f>Source!G81</f>
        <v>Краска акриловая фасадная "БИРСС Фасад-Колор М", тон яркий</v>
      </c>
      <c r="C75" s="70" t="str">
        <f>Source!H81</f>
        <v>т</v>
      </c>
      <c r="D75" s="71">
        <f>Source!I81</f>
        <v>1.23E-2</v>
      </c>
      <c r="E75" s="68"/>
    </row>
    <row r="76" spans="1:5" ht="14.25" x14ac:dyDescent="0.2">
      <c r="A76" s="68">
        <v>28.2</v>
      </c>
      <c r="B76" s="69" t="str">
        <f>Source!G82</f>
        <v>Грунтовка: акриловая глубокого проникновения "БИРСС Грунт КШ"</v>
      </c>
      <c r="C76" s="70" t="str">
        <f>Source!H82</f>
        <v>т</v>
      </c>
      <c r="D76" s="71">
        <f>Source!I82</f>
        <v>8.2000000000000007E-3</v>
      </c>
      <c r="E76" s="68"/>
    </row>
    <row r="77" spans="1:5" ht="15" x14ac:dyDescent="0.25">
      <c r="A77" s="68"/>
      <c r="B77" s="74" t="s">
        <v>858</v>
      </c>
      <c r="C77" s="70"/>
      <c r="D77" s="71"/>
      <c r="E77" s="68"/>
    </row>
    <row r="78" spans="1:5" ht="14.25" x14ac:dyDescent="0.2">
      <c r="A78" s="68">
        <v>29</v>
      </c>
      <c r="B78" s="69" t="str">
        <f>Source!G84</f>
        <v>Разборка покрытий и оснований цементно-бетонных</v>
      </c>
      <c r="C78" s="70" t="str">
        <f>Source!H84</f>
        <v>100 м3</v>
      </c>
      <c r="D78" s="71">
        <f>Source!I84</f>
        <v>5.5E-2</v>
      </c>
      <c r="E78" s="68"/>
    </row>
    <row r="79" spans="1:5" ht="28.5" x14ac:dyDescent="0.2">
      <c r="A79" s="68">
        <v>30</v>
      </c>
      <c r="B79" s="69" t="str">
        <f>Source!G85</f>
        <v>Разработка грунта вручную в траншеях глубиной до 2 м без креплений с откосами, группа грунтов 1</v>
      </c>
      <c r="C79" s="70" t="str">
        <f>Source!H85</f>
        <v>100 м3</v>
      </c>
      <c r="D79" s="71">
        <f>Source!I85</f>
        <v>0.16</v>
      </c>
      <c r="E79" s="68"/>
    </row>
    <row r="80" spans="1:5" ht="28.5" x14ac:dyDescent="0.2">
      <c r="A80" s="68">
        <v>31</v>
      </c>
      <c r="B80" s="69" t="str">
        <f>Source!G86</f>
        <v>Устройство подстилающих слоев песчаных толщиной 10 см (55*0,10м=5,5м3)</v>
      </c>
      <c r="C80" s="70" t="str">
        <f>Source!H86</f>
        <v>м3</v>
      </c>
      <c r="D80" s="71">
        <f>Source!I86</f>
        <v>5.5</v>
      </c>
      <c r="E80" s="68"/>
    </row>
    <row r="81" spans="1:5" ht="14.25" x14ac:dyDescent="0.2">
      <c r="A81" s="68">
        <v>31.1</v>
      </c>
      <c r="B81" s="69" t="str">
        <f>Source!G87</f>
        <v>Песок природный для строительных работ средний</v>
      </c>
      <c r="C81" s="70" t="str">
        <f>Source!H87</f>
        <v>м3</v>
      </c>
      <c r="D81" s="71">
        <f>Source!I87</f>
        <v>6.6</v>
      </c>
      <c r="E81" s="68"/>
    </row>
    <row r="82" spans="1:5" ht="14.25" x14ac:dyDescent="0.2">
      <c r="A82" s="68">
        <v>32</v>
      </c>
      <c r="B82" s="69" t="str">
        <f>Source!G88</f>
        <v>Устройство подстилающих слоев щебеночных толщиной 10 см</v>
      </c>
      <c r="C82" s="70" t="str">
        <f>Source!H88</f>
        <v>м3</v>
      </c>
      <c r="D82" s="71">
        <f>Source!I88</f>
        <v>5.5</v>
      </c>
      <c r="E82" s="68"/>
    </row>
    <row r="83" spans="1:5" ht="14.25" x14ac:dyDescent="0.2">
      <c r="A83" s="68">
        <v>32.1</v>
      </c>
      <c r="B83" s="69" t="str">
        <f>Source!G89</f>
        <v>Каменная мелочь марки 300</v>
      </c>
      <c r="C83" s="70" t="str">
        <f>Source!H89</f>
        <v>м3</v>
      </c>
      <c r="D83" s="71">
        <f>Source!I89</f>
        <v>0.60499999999999998</v>
      </c>
      <c r="E83" s="68"/>
    </row>
    <row r="84" spans="1:5" ht="28.5" x14ac:dyDescent="0.2">
      <c r="A84" s="68">
        <v>32.200000000000003</v>
      </c>
      <c r="B84" s="69" t="str">
        <f>Source!G90</f>
        <v>Щебень из природного камня для строительных работ марка 600, фракция 5(3)-10 мм</v>
      </c>
      <c r="C84" s="70" t="str">
        <f>Source!H90</f>
        <v>м3</v>
      </c>
      <c r="D84" s="71">
        <f>Source!I90</f>
        <v>0.55000000000000004</v>
      </c>
      <c r="E84" s="68"/>
    </row>
    <row r="85" spans="1:5" ht="28.5" x14ac:dyDescent="0.2">
      <c r="A85" s="68">
        <v>32.299999999999997</v>
      </c>
      <c r="B85" s="69" t="str">
        <f>Source!G91</f>
        <v>Щебень из природного камня для строительных работ марка 600, фракция 10-20 мм</v>
      </c>
      <c r="C85" s="70" t="str">
        <f>Source!H91</f>
        <v>м3</v>
      </c>
      <c r="D85" s="71">
        <f>Source!I91</f>
        <v>0.495</v>
      </c>
      <c r="E85" s="68"/>
    </row>
    <row r="86" spans="1:5" ht="28.5" x14ac:dyDescent="0.2">
      <c r="A86" s="68">
        <v>32.4</v>
      </c>
      <c r="B86" s="69" t="str">
        <f>Source!G92</f>
        <v>Щебень из природного камня для строительных работ марка 600, фракция 40-70 мм</v>
      </c>
      <c r="C86" s="70" t="str">
        <f>Source!H92</f>
        <v>м3</v>
      </c>
      <c r="D86" s="71">
        <f>Source!I92</f>
        <v>5.5</v>
      </c>
      <c r="E86" s="68"/>
    </row>
    <row r="87" spans="1:5" ht="14.25" x14ac:dyDescent="0.2">
      <c r="A87" s="68">
        <v>33</v>
      </c>
      <c r="B87" s="69" t="str">
        <f>Source!G93</f>
        <v>Устройство стяжек бетонных толщиной 20 мм</v>
      </c>
      <c r="C87" s="70" t="str">
        <f>Source!H93</f>
        <v>100 м2</v>
      </c>
      <c r="D87" s="71">
        <f>Source!I93</f>
        <v>0.55000000000000004</v>
      </c>
      <c r="E87" s="68"/>
    </row>
    <row r="88" spans="1:5" ht="14.25" x14ac:dyDescent="0.2">
      <c r="A88" s="68">
        <v>33.1</v>
      </c>
      <c r="B88" s="69" t="str">
        <f>Source!G94</f>
        <v>Бетон мелкозернистый, класс В10 (М150)</v>
      </c>
      <c r="C88" s="70" t="str">
        <f>Source!H94</f>
        <v>м3</v>
      </c>
      <c r="D88" s="71">
        <f>Source!I94</f>
        <v>1.1220000000000001</v>
      </c>
      <c r="E88" s="68"/>
    </row>
    <row r="89" spans="1:5" ht="28.5" x14ac:dyDescent="0.2">
      <c r="A89" s="68">
        <v>34</v>
      </c>
      <c r="B89" s="69" t="str">
        <f>Source!G95</f>
        <v>Устройство стяжек на каждые 5 мм изменения толщины стяжки добавлять или исключать к расценке 11-01-011-03 до толщины 10 см</v>
      </c>
      <c r="C89" s="70" t="str">
        <f>Source!H95</f>
        <v>100 м2</v>
      </c>
      <c r="D89" s="71">
        <f>Source!I95</f>
        <v>0.55000000000000004</v>
      </c>
      <c r="E89" s="68"/>
    </row>
    <row r="90" spans="1:5" ht="14.25" x14ac:dyDescent="0.2">
      <c r="A90" s="68">
        <v>34.1</v>
      </c>
      <c r="B90" s="69" t="str">
        <f>Source!G96</f>
        <v>Бетон тяжелый, класс В10 (М150)</v>
      </c>
      <c r="C90" s="70" t="str">
        <f>Source!H96</f>
        <v>м3</v>
      </c>
      <c r="D90" s="71">
        <f>Source!I96</f>
        <v>0.28050000000000003</v>
      </c>
      <c r="E90" s="68"/>
    </row>
    <row r="91" spans="1:5" ht="14.25" x14ac:dyDescent="0.2">
      <c r="A91" s="68">
        <v>35</v>
      </c>
      <c r="B91" s="69" t="str">
        <f>Source!G97</f>
        <v>Армирование подстилающих слоев и набетонок</v>
      </c>
      <c r="C91" s="70" t="str">
        <f>Source!H97</f>
        <v>т</v>
      </c>
      <c r="D91" s="71">
        <f>Source!I97</f>
        <v>0.112</v>
      </c>
      <c r="E91" s="68"/>
    </row>
    <row r="92" spans="1:5" ht="14.25" x14ac:dyDescent="0.2">
      <c r="A92" s="68">
        <v>35.1</v>
      </c>
      <c r="B92" s="69" t="str">
        <f>Source!G98</f>
        <v>Сетка сварная из холоднотянутой проволоки 4-5 мм</v>
      </c>
      <c r="C92" s="70" t="str">
        <f>Source!H98</f>
        <v>т</v>
      </c>
      <c r="D92" s="71">
        <f>Source!I98</f>
        <v>0.112</v>
      </c>
      <c r="E92" s="68"/>
    </row>
    <row r="93" spans="1:5" ht="14.25" x14ac:dyDescent="0.2">
      <c r="A93" s="68">
        <v>36</v>
      </c>
      <c r="B93" s="69" t="str">
        <f>Source!G99</f>
        <v>Приготовление тяжелого бетона на щебне класса В 3,5 - В 5</v>
      </c>
      <c r="C93" s="70" t="str">
        <f>Source!H99</f>
        <v>100 м3</v>
      </c>
      <c r="D93" s="71">
        <f>Source!I99</f>
        <v>1.4E-2</v>
      </c>
      <c r="E93" s="68"/>
    </row>
    <row r="94" spans="1:5" ht="0.75" customHeight="1" x14ac:dyDescent="0.2">
      <c r="A94" s="68" t="str">
        <f>Source!E100</f>
        <v>48,1</v>
      </c>
      <c r="B94" s="69" t="str">
        <f>Source!G100</f>
        <v>Щебень из природного камня для строительных работ</v>
      </c>
      <c r="C94" s="70" t="str">
        <f>Source!H100</f>
        <v>м3</v>
      </c>
      <c r="D94" s="71">
        <f>Source!I100</f>
        <v>1.0920000000000001</v>
      </c>
      <c r="E94" s="68"/>
    </row>
    <row r="95" spans="1:5" ht="14.25" hidden="1" x14ac:dyDescent="0.2">
      <c r="A95" s="68" t="str">
        <f>Source!E101</f>
        <v>48,2</v>
      </c>
      <c r="B95" s="69" t="str">
        <f>Source!G101</f>
        <v>Песок для строительных работ природный</v>
      </c>
      <c r="C95" s="70" t="str">
        <f>Source!H101</f>
        <v>м3</v>
      </c>
      <c r="D95" s="71">
        <f>Source!I101</f>
        <v>0.88200000000000001</v>
      </c>
      <c r="E95" s="68"/>
    </row>
    <row r="96" spans="1:5" ht="15" x14ac:dyDescent="0.25">
      <c r="A96" s="68"/>
      <c r="B96" s="74" t="s">
        <v>859</v>
      </c>
      <c r="C96" s="70"/>
      <c r="D96" s="71"/>
      <c r="E96" s="68"/>
    </row>
    <row r="97" spans="1:5" ht="14.25" x14ac:dyDescent="0.2">
      <c r="A97" s="68">
        <v>37</v>
      </c>
      <c r="B97" s="69" t="str">
        <f>Source!G103</f>
        <v>Ремонт ступеней бетонных</v>
      </c>
      <c r="C97" s="70" t="str">
        <f>Source!H103</f>
        <v>100 ШТ</v>
      </c>
      <c r="D97" s="71">
        <f>Source!I103</f>
        <v>2</v>
      </c>
      <c r="E97" s="68"/>
    </row>
    <row r="98" spans="1:5" ht="14.25" x14ac:dyDescent="0.2">
      <c r="A98" s="68">
        <v>37.1</v>
      </c>
      <c r="B98" s="69" t="str">
        <f>Source!G104</f>
        <v>Бетон мелкозернистый, класс В12,5 (М150)</v>
      </c>
      <c r="C98" s="70" t="str">
        <f>Source!H104</f>
        <v>м3</v>
      </c>
      <c r="D98" s="71">
        <f>Source!I104</f>
        <v>0.56000000000000005</v>
      </c>
      <c r="E98" s="68"/>
    </row>
    <row r="99" spans="1:5" ht="14.25" x14ac:dyDescent="0.2">
      <c r="A99" s="68">
        <v>38</v>
      </c>
      <c r="B99" s="69" t="str">
        <f>Source!G105</f>
        <v>Устройство бетонных плитных тротуаров с заполнением швов песком</v>
      </c>
      <c r="C99" s="70" t="str">
        <f>Source!H105</f>
        <v>100 м2</v>
      </c>
      <c r="D99" s="71">
        <f>Source!I105</f>
        <v>0.65</v>
      </c>
      <c r="E99" s="68"/>
    </row>
    <row r="100" spans="1:5" ht="28.5" x14ac:dyDescent="0.2">
      <c r="A100" s="68">
        <v>38.1</v>
      </c>
      <c r="B100" s="69" t="str">
        <f>Source!G106</f>
        <v>Плиты бетонные и цементно-песчаные для тротуаров, полов и облицовки, марки 300, толщина 35 мм</v>
      </c>
      <c r="C100" s="70" t="str">
        <f>Source!H106</f>
        <v>м2</v>
      </c>
      <c r="D100" s="71">
        <f>Source!I106</f>
        <v>65</v>
      </c>
      <c r="E100" s="68"/>
    </row>
    <row r="101" spans="1:5" ht="28.5" x14ac:dyDescent="0.2">
      <c r="A101" s="68">
        <v>39</v>
      </c>
      <c r="B101" s="69" t="str">
        <f>Source!G107</f>
        <v>Устройство металлических ограждений с поручнями из поливинилхлорида</v>
      </c>
      <c r="C101" s="70" t="str">
        <f>Source!H107</f>
        <v>100 м</v>
      </c>
      <c r="D101" s="71">
        <f>Source!I107</f>
        <v>3.5000000000000003E-2</v>
      </c>
      <c r="E101" s="68"/>
    </row>
    <row r="102" spans="1:5" ht="14.25" x14ac:dyDescent="0.2">
      <c r="A102" s="68">
        <v>39.1</v>
      </c>
      <c r="B102" s="69" t="str">
        <f>Source!G108</f>
        <v>Поручень поливинилхлоридный</v>
      </c>
      <c r="C102" s="70" t="str">
        <f>Source!H108</f>
        <v>м</v>
      </c>
      <c r="D102" s="71">
        <f>Source!I108</f>
        <v>3.57</v>
      </c>
      <c r="E102" s="68"/>
    </row>
    <row r="103" spans="1:5" ht="15" x14ac:dyDescent="0.25">
      <c r="A103" s="68"/>
      <c r="B103" s="74" t="s">
        <v>860</v>
      </c>
      <c r="C103" s="70"/>
      <c r="D103" s="71"/>
      <c r="E103" s="68"/>
    </row>
    <row r="104" spans="1:5" ht="28.5" x14ac:dyDescent="0.2">
      <c r="A104" s="68">
        <v>40</v>
      </c>
      <c r="B104" s="69" t="str">
        <f>Source!G110</f>
        <v>Разработка грунта вручную в траншеях глубиной до 2 м без креплений с откосами, группа грунтов 1</v>
      </c>
      <c r="C104" s="70" t="str">
        <f>Source!H110</f>
        <v>100 м3</v>
      </c>
      <c r="D104" s="71">
        <f>Source!I110</f>
        <v>0.02</v>
      </c>
      <c r="E104" s="68"/>
    </row>
    <row r="105" spans="1:5" ht="14.25" x14ac:dyDescent="0.2">
      <c r="A105" s="68">
        <v>41</v>
      </c>
      <c r="B105" s="69" t="str">
        <f>Source!G111</f>
        <v>Устройство подстилающих слоев песчаных толщиной 10 см</v>
      </c>
      <c r="C105" s="70" t="str">
        <f>Source!H111</f>
        <v>м3</v>
      </c>
      <c r="D105" s="71">
        <f>Source!I111</f>
        <v>0.7</v>
      </c>
      <c r="E105" s="68"/>
    </row>
    <row r="106" spans="1:5" ht="14.25" x14ac:dyDescent="0.2">
      <c r="A106" s="68">
        <v>41.1</v>
      </c>
      <c r="B106" s="69" t="str">
        <f>Source!G112</f>
        <v>Песок природный для строительных работ средний</v>
      </c>
      <c r="C106" s="70" t="str">
        <f>Source!H112</f>
        <v>м3</v>
      </c>
      <c r="D106" s="71">
        <f>Source!I112</f>
        <v>0.84</v>
      </c>
      <c r="E106" s="68"/>
    </row>
    <row r="107" spans="1:5" ht="14.25" x14ac:dyDescent="0.2">
      <c r="A107" s="68">
        <v>42</v>
      </c>
      <c r="B107" s="69" t="str">
        <f>Source!G113</f>
        <v>Уплотнение грунта щебнем</v>
      </c>
      <c r="C107" s="70" t="str">
        <f>Source!H113</f>
        <v>100 м2</v>
      </c>
      <c r="D107" s="71">
        <f>Source!I113</f>
        <v>7.0000000000000007E-2</v>
      </c>
      <c r="E107" s="68"/>
    </row>
    <row r="108" spans="1:5" ht="28.5" x14ac:dyDescent="0.2">
      <c r="A108" s="68">
        <v>42.1</v>
      </c>
      <c r="B108" s="69" t="str">
        <f>Source!G114</f>
        <v>Щебень из природного камня для строительных работ марка 600, фракция 40-70 мм</v>
      </c>
      <c r="C108" s="70" t="str">
        <f>Source!H114</f>
        <v>м3</v>
      </c>
      <c r="D108" s="71">
        <f>Source!I114</f>
        <v>0.35699999999999998</v>
      </c>
      <c r="E108" s="68"/>
    </row>
    <row r="109" spans="1:5" ht="14.25" x14ac:dyDescent="0.2">
      <c r="A109" s="68">
        <v>43</v>
      </c>
      <c r="B109" s="69" t="str">
        <f>Source!G115</f>
        <v>Устройство стяжек цементных толщиной 20 мм</v>
      </c>
      <c r="C109" s="70" t="str">
        <f>Source!H115</f>
        <v>100 м2</v>
      </c>
      <c r="D109" s="71">
        <f>Source!I115</f>
        <v>7.0000000000000007E-2</v>
      </c>
      <c r="E109" s="68"/>
    </row>
    <row r="110" spans="1:5" ht="14.25" x14ac:dyDescent="0.2">
      <c r="A110" s="68">
        <v>43.1</v>
      </c>
      <c r="B110" s="69" t="str">
        <f>Source!G116</f>
        <v>Смесь пескоцементная (цемент М 400)</v>
      </c>
      <c r="C110" s="70" t="str">
        <f>Source!H116</f>
        <v>м3</v>
      </c>
      <c r="D110" s="71">
        <f>Source!I116</f>
        <v>0.14280000000000001</v>
      </c>
      <c r="E110" s="68"/>
    </row>
    <row r="111" spans="1:5" ht="14.25" x14ac:dyDescent="0.2">
      <c r="A111" s="68">
        <v>44</v>
      </c>
      <c r="B111" s="69" t="str">
        <f>Source!G117</f>
        <v>Устройство бетонных плитных тротуаров с заполнением швов песком</v>
      </c>
      <c r="C111" s="70" t="str">
        <f>Source!H117</f>
        <v>100 м2</v>
      </c>
      <c r="D111" s="71">
        <f>Source!I117</f>
        <v>7.0000000000000007E-2</v>
      </c>
      <c r="E111" s="68"/>
    </row>
    <row r="112" spans="1:5" ht="28.5" x14ac:dyDescent="0.2">
      <c r="A112" s="68">
        <v>44.1</v>
      </c>
      <c r="B112" s="69" t="str">
        <f>Source!G118</f>
        <v>Плиты бетонные и цементно-песчаные для тротуаров, полов и облицовки, марки 300, толщина 35 мм</v>
      </c>
      <c r="C112" s="70" t="str">
        <f>Source!H118</f>
        <v>м2</v>
      </c>
      <c r="D112" s="71">
        <f>Source!I118</f>
        <v>7</v>
      </c>
      <c r="E112" s="68"/>
    </row>
    <row r="113" spans="1:5" ht="14.25" x14ac:dyDescent="0.2">
      <c r="A113" s="68">
        <v>45</v>
      </c>
      <c r="B113" s="69" t="str">
        <f>Source!G119</f>
        <v>Установка бортовых камней бетонных при цементобетонных покрытиях</v>
      </c>
      <c r="C113" s="70" t="str">
        <f>Source!H119</f>
        <v>100 м</v>
      </c>
      <c r="D113" s="71">
        <f>Source!I119</f>
        <v>0.14000000000000001</v>
      </c>
      <c r="E113" s="68"/>
    </row>
    <row r="114" spans="1:5" ht="28.5" x14ac:dyDescent="0.2">
      <c r="A114" s="68">
        <v>45.1</v>
      </c>
      <c r="B114" s="69" t="str">
        <f>Source!G120</f>
        <v>Камни бортовые БР 100.20.8 /бетон В22,5 (М300), объем 0,016 м3/ (ГОСТ 6665-91)</v>
      </c>
      <c r="C114" s="70" t="str">
        <f>Source!H120</f>
        <v>шт.</v>
      </c>
      <c r="D114" s="71">
        <f>Source!I120</f>
        <v>14.000000000000002</v>
      </c>
      <c r="E114" s="68"/>
    </row>
    <row r="115" spans="1:5" ht="14.25" x14ac:dyDescent="0.2">
      <c r="A115" s="68">
        <v>46</v>
      </c>
      <c r="B115" s="69" t="str">
        <f>Source!G122</f>
        <v>Установка монтажных изделий массой до 20 кг</v>
      </c>
      <c r="C115" s="70" t="str">
        <f>Source!H122</f>
        <v>т</v>
      </c>
      <c r="D115" s="71">
        <f>Source!I122</f>
        <v>0.06</v>
      </c>
      <c r="E115" s="68"/>
    </row>
    <row r="116" spans="1:5" ht="14.25" x14ac:dyDescent="0.2">
      <c r="A116" s="68">
        <v>46.1</v>
      </c>
      <c r="B116" s="69" t="str">
        <f>Source!G123</f>
        <v>Скамья  деревянная с металлическими ножками</v>
      </c>
      <c r="C116" s="70" t="str">
        <f>Source!H123</f>
        <v>шт.</v>
      </c>
      <c r="D116" s="71">
        <f>Source!I123</f>
        <v>3</v>
      </c>
      <c r="E116" s="68"/>
    </row>
    <row r="117" spans="1:5" ht="15" x14ac:dyDescent="0.25">
      <c r="A117" s="68"/>
      <c r="B117" s="74" t="s">
        <v>861</v>
      </c>
      <c r="C117" s="70"/>
      <c r="D117" s="71"/>
      <c r="E117" s="68"/>
    </row>
    <row r="118" spans="1:5" ht="28.5" x14ac:dyDescent="0.2">
      <c r="A118" s="68">
        <v>47</v>
      </c>
      <c r="B118" s="69" t="str">
        <f>Source!G124</f>
        <v>Погрузочные работы при автомобильных перевозках мусора строительного с погрузкой вручную</v>
      </c>
      <c r="C118" s="70" t="str">
        <f>Source!H124</f>
        <v>1 Т ГРУЗА</v>
      </c>
      <c r="D118" s="71">
        <f>Source!I124</f>
        <v>11</v>
      </c>
      <c r="E118" s="68"/>
    </row>
    <row r="119" spans="1:5" ht="28.5" x14ac:dyDescent="0.2">
      <c r="A119" s="64">
        <v>48</v>
      </c>
      <c r="B119" s="65" t="str">
        <f>Source!G125</f>
        <v>Перевозка грузов I класса автомобилями-самосвалами грузоподъемностью 10 т работающих вне карьера на расстояние до 5 км</v>
      </c>
      <c r="C119" s="66" t="str">
        <f>Source!H125</f>
        <v>1 Т ГРУЗА</v>
      </c>
      <c r="D119" s="67">
        <f>Source!I125</f>
        <v>11</v>
      </c>
      <c r="E119" s="64"/>
    </row>
    <row r="122" spans="1:5" ht="15" x14ac:dyDescent="0.25">
      <c r="A122" s="72" t="s">
        <v>853</v>
      </c>
      <c r="B122" s="72"/>
      <c r="C122" s="72" t="s">
        <v>854</v>
      </c>
      <c r="D122" s="72"/>
      <c r="E122" s="72"/>
    </row>
  </sheetData>
  <mergeCells count="5">
    <mergeCell ref="C5:D5"/>
    <mergeCell ref="C7:D7"/>
    <mergeCell ref="A11:D11"/>
    <mergeCell ref="A19:E19"/>
    <mergeCell ref="A12:K12"/>
  </mergeCells>
  <pageMargins left="0.4" right="0.2" top="0.2" bottom="0.4" header="0.2" footer="0.2"/>
  <pageSetup paperSize="9" scale="77" fitToHeight="0" orientation="portrait" horizontalDpi="0" verticalDpi="0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31"/>
  <sheetViews>
    <sheetView workbookViewId="0">
      <selection activeCell="A227" sqref="A227:AA227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14053</v>
      </c>
      <c r="M1">
        <v>10</v>
      </c>
      <c r="N1">
        <v>10</v>
      </c>
      <c r="O1">
        <v>1</v>
      </c>
      <c r="P1">
        <v>0</v>
      </c>
      <c r="Q1">
        <v>11</v>
      </c>
    </row>
    <row r="12" spans="1:133" x14ac:dyDescent="0.2">
      <c r="A12" s="1">
        <v>1</v>
      </c>
      <c r="B12" s="1">
        <v>226</v>
      </c>
      <c r="C12" s="1">
        <v>0</v>
      </c>
      <c r="D12" s="1">
        <f>ROW(A162)</f>
        <v>162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1</v>
      </c>
      <c r="BN12" s="1">
        <v>1</v>
      </c>
      <c r="BO12" s="1">
        <v>0</v>
      </c>
      <c r="BP12" s="1">
        <v>1</v>
      </c>
      <c r="BQ12" s="1">
        <v>2</v>
      </c>
      <c r="BR12" s="1">
        <v>1</v>
      </c>
      <c r="BS12" s="1">
        <v>1</v>
      </c>
      <c r="BT12" s="1">
        <v>0</v>
      </c>
      <c r="BU12" s="1">
        <v>1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8</v>
      </c>
      <c r="CB12" s="1" t="s">
        <v>8</v>
      </c>
      <c r="CC12" s="1" t="s">
        <v>8</v>
      </c>
      <c r="CD12" s="1" t="s">
        <v>8</v>
      </c>
      <c r="CE12" s="1" t="s">
        <v>10</v>
      </c>
      <c r="CF12" s="1">
        <v>0</v>
      </c>
      <c r="CG12" s="1">
        <v>0</v>
      </c>
      <c r="CH12" s="1">
        <v>524296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B162</f>
        <v>226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объект_(Копия)_(Копия)</v>
      </c>
      <c r="G18" s="2" t="str">
        <f t="shared" si="0"/>
        <v>Капрем ДК д.Чемод2019_(Кровл Цок ОтмДорЛав б/окон и ог</v>
      </c>
      <c r="H18" s="2"/>
      <c r="I18" s="2"/>
      <c r="J18" s="2"/>
      <c r="K18" s="2"/>
      <c r="L18" s="2"/>
      <c r="M18" s="2"/>
      <c r="N18" s="2"/>
      <c r="O18" s="2">
        <f t="shared" ref="O18:AT18" si="1">O162</f>
        <v>113752.27</v>
      </c>
      <c r="P18" s="2">
        <f t="shared" si="1"/>
        <v>95328.57</v>
      </c>
      <c r="Q18" s="2">
        <f t="shared" si="1"/>
        <v>2251.1799999999998</v>
      </c>
      <c r="R18" s="2">
        <f t="shared" si="1"/>
        <v>294.49</v>
      </c>
      <c r="S18" s="2">
        <f t="shared" si="1"/>
        <v>16172.52</v>
      </c>
      <c r="T18" s="2">
        <f t="shared" si="1"/>
        <v>0</v>
      </c>
      <c r="U18" s="2">
        <f t="shared" si="1"/>
        <v>1854.0185799999999</v>
      </c>
      <c r="V18" s="2">
        <f t="shared" si="1"/>
        <v>24.313514999999999</v>
      </c>
      <c r="W18" s="2">
        <f t="shared" si="1"/>
        <v>0</v>
      </c>
      <c r="X18" s="2">
        <f t="shared" si="1"/>
        <v>15948.35</v>
      </c>
      <c r="Y18" s="2">
        <f t="shared" si="1"/>
        <v>9174.56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139421.88</v>
      </c>
      <c r="AS18" s="2">
        <f t="shared" si="1"/>
        <v>139421.88</v>
      </c>
      <c r="AT18" s="2">
        <f t="shared" si="1"/>
        <v>0</v>
      </c>
      <c r="AU18" s="2">
        <f t="shared" ref="AU18:BZ18" si="2">AU162</f>
        <v>0</v>
      </c>
      <c r="AV18" s="2">
        <f t="shared" si="2"/>
        <v>95328.57</v>
      </c>
      <c r="AW18" s="2">
        <f t="shared" si="2"/>
        <v>95328.57</v>
      </c>
      <c r="AX18" s="2">
        <f t="shared" si="2"/>
        <v>0</v>
      </c>
      <c r="AY18" s="2">
        <f t="shared" si="2"/>
        <v>95328.57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CA162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DG162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EM162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FS162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ROW(A127)</f>
        <v>127</v>
      </c>
      <c r="E20" s="1"/>
      <c r="F20" s="1" t="s">
        <v>11</v>
      </c>
      <c r="G20" s="1" t="s">
        <v>11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/>
      <c r="N20" s="1"/>
      <c r="O20" s="1"/>
      <c r="P20" s="1"/>
      <c r="Q20" s="1"/>
      <c r="R20" s="1"/>
      <c r="S20" s="1"/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</row>
    <row r="22" spans="1:245" x14ac:dyDescent="0.2">
      <c r="A22" s="2">
        <v>52</v>
      </c>
      <c r="B22" s="2">
        <f t="shared" ref="B22:G22" si="7">B127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O127</f>
        <v>113752.27</v>
      </c>
      <c r="P22" s="2">
        <f t="shared" si="8"/>
        <v>95328.57</v>
      </c>
      <c r="Q22" s="2">
        <f t="shared" si="8"/>
        <v>2251.1799999999998</v>
      </c>
      <c r="R22" s="2">
        <f t="shared" si="8"/>
        <v>294.49</v>
      </c>
      <c r="S22" s="2">
        <f t="shared" si="8"/>
        <v>16172.52</v>
      </c>
      <c r="T22" s="2">
        <f t="shared" si="8"/>
        <v>0</v>
      </c>
      <c r="U22" s="2">
        <f t="shared" si="8"/>
        <v>1854.0185799999999</v>
      </c>
      <c r="V22" s="2">
        <f t="shared" si="8"/>
        <v>24.313514999999999</v>
      </c>
      <c r="W22" s="2">
        <f t="shared" si="8"/>
        <v>0</v>
      </c>
      <c r="X22" s="2">
        <f t="shared" si="8"/>
        <v>15948.35</v>
      </c>
      <c r="Y22" s="2">
        <f t="shared" si="8"/>
        <v>9174.56</v>
      </c>
      <c r="Z22" s="2">
        <f t="shared" si="8"/>
        <v>0</v>
      </c>
      <c r="AA22" s="2">
        <f t="shared" si="8"/>
        <v>0</v>
      </c>
      <c r="AB22" s="2">
        <f t="shared" si="8"/>
        <v>113752.27</v>
      </c>
      <c r="AC22" s="2">
        <f t="shared" si="8"/>
        <v>95328.57</v>
      </c>
      <c r="AD22" s="2">
        <f t="shared" si="8"/>
        <v>2251.1799999999998</v>
      </c>
      <c r="AE22" s="2">
        <f t="shared" si="8"/>
        <v>294.49</v>
      </c>
      <c r="AF22" s="2">
        <f t="shared" si="8"/>
        <v>16172.52</v>
      </c>
      <c r="AG22" s="2">
        <f t="shared" si="8"/>
        <v>0</v>
      </c>
      <c r="AH22" s="2">
        <f t="shared" si="8"/>
        <v>1854.0185799999999</v>
      </c>
      <c r="AI22" s="2">
        <f t="shared" si="8"/>
        <v>24.313514999999999</v>
      </c>
      <c r="AJ22" s="2">
        <f t="shared" si="8"/>
        <v>0</v>
      </c>
      <c r="AK22" s="2">
        <f t="shared" si="8"/>
        <v>15948.35</v>
      </c>
      <c r="AL22" s="2">
        <f t="shared" si="8"/>
        <v>9174.56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139421.88</v>
      </c>
      <c r="AS22" s="2">
        <f t="shared" si="8"/>
        <v>139421.88</v>
      </c>
      <c r="AT22" s="2">
        <f t="shared" si="8"/>
        <v>0</v>
      </c>
      <c r="AU22" s="2">
        <f t="shared" ref="AU22:BZ22" si="9">AU127</f>
        <v>0</v>
      </c>
      <c r="AV22" s="2">
        <f t="shared" si="9"/>
        <v>95328.57</v>
      </c>
      <c r="AW22" s="2">
        <f t="shared" si="9"/>
        <v>95328.57</v>
      </c>
      <c r="AX22" s="2">
        <f t="shared" si="9"/>
        <v>0</v>
      </c>
      <c r="AY22" s="2">
        <f t="shared" si="9"/>
        <v>95328.57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CA127</f>
        <v>139421.88</v>
      </c>
      <c r="CB22" s="2">
        <f t="shared" si="10"/>
        <v>139421.88</v>
      </c>
      <c r="CC22" s="2">
        <f t="shared" si="10"/>
        <v>0</v>
      </c>
      <c r="CD22" s="2">
        <f t="shared" si="10"/>
        <v>0</v>
      </c>
      <c r="CE22" s="2">
        <f t="shared" si="10"/>
        <v>95328.57</v>
      </c>
      <c r="CF22" s="2">
        <f t="shared" si="10"/>
        <v>95328.57</v>
      </c>
      <c r="CG22" s="2">
        <f t="shared" si="10"/>
        <v>0</v>
      </c>
      <c r="CH22" s="2">
        <f t="shared" si="10"/>
        <v>95328.57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DG127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EM127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FS127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E24" t="s">
        <v>12</v>
      </c>
      <c r="F24" t="s">
        <v>3</v>
      </c>
      <c r="G24" t="s">
        <v>13</v>
      </c>
      <c r="H24" t="s">
        <v>3</v>
      </c>
      <c r="I24">
        <v>0</v>
      </c>
      <c r="J24">
        <v>0</v>
      </c>
      <c r="O24">
        <f t="shared" ref="O24:O55" si="14">ROUND(CP24,2)</f>
        <v>0</v>
      </c>
      <c r="P24">
        <f t="shared" ref="P24:P55" si="15">ROUND(CQ24*I24,2)</f>
        <v>0</v>
      </c>
      <c r="Q24">
        <f t="shared" ref="Q24:Q55" si="16">ROUND(CR24*I24,2)</f>
        <v>0</v>
      </c>
      <c r="R24">
        <f t="shared" ref="R24:R55" si="17">ROUND(CS24*I24,2)</f>
        <v>0</v>
      </c>
      <c r="S24">
        <f t="shared" ref="S24:S55" si="18">ROUND(CT24*I24,2)</f>
        <v>0</v>
      </c>
      <c r="T24">
        <f t="shared" ref="T24:T55" si="19">ROUND(CU24*I24,2)</f>
        <v>0</v>
      </c>
      <c r="U24">
        <f t="shared" ref="U24:U55" si="20">CV24*I24</f>
        <v>0</v>
      </c>
      <c r="V24">
        <f t="shared" ref="V24:V55" si="21">CW24*I24</f>
        <v>0</v>
      </c>
      <c r="W24">
        <f t="shared" ref="W24:W55" si="22">ROUND(CX24*I24,2)</f>
        <v>0</v>
      </c>
      <c r="X24">
        <f t="shared" ref="X24:X55" si="23">ROUND(CY24,2)</f>
        <v>0</v>
      </c>
      <c r="Y24">
        <f t="shared" ref="Y24:Y55" si="24">ROUND(CZ24,2)</f>
        <v>0</v>
      </c>
      <c r="AA24">
        <v>31303232</v>
      </c>
      <c r="AB24">
        <f t="shared" ref="AB24:AB55" si="25">ROUND((AC24+AD24+AF24),1)</f>
        <v>0</v>
      </c>
      <c r="AC24">
        <f t="shared" ref="AC24:AC55" si="26">ROUND((ES24),1)</f>
        <v>0</v>
      </c>
      <c r="AD24">
        <f t="shared" ref="AD24:AD32" si="27">ROUND((((ET24)-(EU24))+AE24),1)</f>
        <v>0</v>
      </c>
      <c r="AE24">
        <f t="shared" ref="AE24:AE32" si="28">ROUND((EU24),1)</f>
        <v>0</v>
      </c>
      <c r="AF24">
        <f t="shared" ref="AF24:AF32" si="29">ROUND((EV24),1)</f>
        <v>0</v>
      </c>
      <c r="AG24">
        <f t="shared" ref="AG24:AG55" si="30">ROUND((AP24),1)</f>
        <v>0</v>
      </c>
      <c r="AH24">
        <f t="shared" ref="AH24:AH32" si="31">(EW24)</f>
        <v>0</v>
      </c>
      <c r="AI24">
        <f t="shared" ref="AI24:AI32" si="32">(EX24)</f>
        <v>0</v>
      </c>
      <c r="AJ24">
        <f t="shared" ref="AJ24:AJ55" si="33">(AS24)</f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1</v>
      </c>
      <c r="AW24">
        <v>1</v>
      </c>
      <c r="AZ24">
        <v>1</v>
      </c>
      <c r="BA24">
        <v>1</v>
      </c>
      <c r="BB24">
        <v>1</v>
      </c>
      <c r="BC24">
        <v>1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4</v>
      </c>
      <c r="BJ24" t="s">
        <v>3</v>
      </c>
      <c r="BM24">
        <v>0</v>
      </c>
      <c r="BN24">
        <v>0</v>
      </c>
      <c r="BO24" t="s">
        <v>3</v>
      </c>
      <c r="BP24">
        <v>0</v>
      </c>
      <c r="BQ24">
        <v>16</v>
      </c>
      <c r="BR24">
        <v>0</v>
      </c>
      <c r="BS24">
        <v>1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0</v>
      </c>
      <c r="CA24">
        <v>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55" si="34">(P24+Q24+S24)</f>
        <v>0</v>
      </c>
      <c r="CQ24">
        <f t="shared" ref="CQ24:CQ55" si="35">AC24*BC24</f>
        <v>0</v>
      </c>
      <c r="CR24">
        <f t="shared" ref="CR24:CR55" si="36">AD24*BB24</f>
        <v>0</v>
      </c>
      <c r="CS24">
        <f t="shared" ref="CS24:CS55" si="37">AE24*BS24</f>
        <v>0</v>
      </c>
      <c r="CT24">
        <f t="shared" ref="CT24:CT55" si="38">AF24*BA24</f>
        <v>0</v>
      </c>
      <c r="CU24">
        <f t="shared" ref="CU24:CU55" si="39">AG24</f>
        <v>0</v>
      </c>
      <c r="CV24">
        <f t="shared" ref="CV24:CV55" si="40">AH24</f>
        <v>0</v>
      </c>
      <c r="CW24">
        <f t="shared" ref="CW24:CW55" si="41">AI24</f>
        <v>0</v>
      </c>
      <c r="CX24">
        <f t="shared" ref="CX24:CX55" si="42">AJ24</f>
        <v>0</v>
      </c>
      <c r="CY24">
        <f t="shared" ref="CY24:CY55" si="43">(((S24+R24)*AT24)/100)</f>
        <v>0</v>
      </c>
      <c r="CZ24">
        <f t="shared" ref="CZ24:CZ55" si="44">(((S24+R24)*AU24)/100)</f>
        <v>0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EE24">
        <v>31275741</v>
      </c>
      <c r="EF24">
        <v>16</v>
      </c>
      <c r="EG24" t="s">
        <v>14</v>
      </c>
      <c r="EH24">
        <v>0</v>
      </c>
      <c r="EI24" t="s">
        <v>3</v>
      </c>
      <c r="EJ24">
        <v>4</v>
      </c>
      <c r="EK24">
        <v>0</v>
      </c>
      <c r="EL24" t="s">
        <v>15</v>
      </c>
      <c r="EM24" t="s">
        <v>16</v>
      </c>
      <c r="EO24" t="s">
        <v>3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FQ24">
        <v>0</v>
      </c>
      <c r="FR24">
        <f t="shared" ref="FR24:FR55" si="45">ROUND(IF(AND(BH24=3,BI24=3),P24,0),2)</f>
        <v>0</v>
      </c>
      <c r="FS24">
        <v>0</v>
      </c>
      <c r="FX24">
        <v>0</v>
      </c>
      <c r="FY24">
        <v>0</v>
      </c>
      <c r="GA24" t="s">
        <v>3</v>
      </c>
      <c r="GD24">
        <v>1</v>
      </c>
      <c r="GF24">
        <v>-310732610</v>
      </c>
      <c r="GG24">
        <v>2</v>
      </c>
      <c r="GH24">
        <v>0</v>
      </c>
      <c r="GI24">
        <v>-2</v>
      </c>
      <c r="GJ24">
        <v>0</v>
      </c>
      <c r="GK24">
        <v>0</v>
      </c>
      <c r="GL24">
        <f t="shared" ref="GL24:GL55" si="46">ROUND(IF(AND(BH24=3,BI24=3,FS24&lt;&gt;0),P24,0),2)</f>
        <v>0</v>
      </c>
      <c r="GM24">
        <f t="shared" ref="GM24:GM55" si="47">ROUND(O24+X24+Y24,2)+GX24</f>
        <v>0</v>
      </c>
      <c r="GN24">
        <f t="shared" ref="GN24:GN55" si="48">IF(OR(BI24=0,BI24=1),ROUND(O24+X24+Y24,2),0)</f>
        <v>0</v>
      </c>
      <c r="GO24">
        <f t="shared" ref="GO24:GO55" si="49">IF(BI24=2,ROUND(O24+X24+Y24,2),0)</f>
        <v>0</v>
      </c>
      <c r="GP24">
        <f t="shared" ref="GP24:GP55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55" si="51">ROUND((GT24),1)</f>
        <v>0</v>
      </c>
      <c r="GW24">
        <v>1</v>
      </c>
      <c r="GX24">
        <f t="shared" ref="GX24:GX55" si="52">ROUND(HC24*I24,2)</f>
        <v>0</v>
      </c>
      <c r="HA24">
        <v>0</v>
      </c>
      <c r="HB24">
        <v>0</v>
      </c>
      <c r="HC24">
        <f t="shared" ref="HC24:HC55" si="53">GV24*GW24</f>
        <v>0</v>
      </c>
      <c r="IK24">
        <v>0</v>
      </c>
    </row>
    <row r="25" spans="1:245" x14ac:dyDescent="0.2">
      <c r="A25">
        <v>17</v>
      </c>
      <c r="B25">
        <v>1</v>
      </c>
      <c r="C25">
        <f>ROW(SmtRes!A2)</f>
        <v>2</v>
      </c>
      <c r="D25">
        <f>ROW(EtalonRes!A2)</f>
        <v>2</v>
      </c>
      <c r="E25" t="s">
        <v>17</v>
      </c>
      <c r="F25" t="s">
        <v>18</v>
      </c>
      <c r="G25" t="s">
        <v>19</v>
      </c>
      <c r="H25" t="s">
        <v>20</v>
      </c>
      <c r="I25">
        <f>ROUND(420/100,9)</f>
        <v>4.2</v>
      </c>
      <c r="J25">
        <v>0</v>
      </c>
      <c r="O25">
        <f t="shared" si="14"/>
        <v>649.32000000000005</v>
      </c>
      <c r="P25">
        <f t="shared" si="15"/>
        <v>0</v>
      </c>
      <c r="Q25">
        <f t="shared" si="16"/>
        <v>128.52000000000001</v>
      </c>
      <c r="R25">
        <f t="shared" si="17"/>
        <v>0</v>
      </c>
      <c r="S25">
        <f t="shared" si="18"/>
        <v>520.79999999999995</v>
      </c>
      <c r="T25">
        <f t="shared" si="19"/>
        <v>0</v>
      </c>
      <c r="U25">
        <f t="shared" si="20"/>
        <v>66.78</v>
      </c>
      <c r="V25">
        <f t="shared" si="21"/>
        <v>0</v>
      </c>
      <c r="W25">
        <f t="shared" si="22"/>
        <v>0</v>
      </c>
      <c r="X25">
        <f t="shared" si="23"/>
        <v>515.59</v>
      </c>
      <c r="Y25">
        <f t="shared" si="24"/>
        <v>312.48</v>
      </c>
      <c r="AA25">
        <v>31303232</v>
      </c>
      <c r="AB25">
        <f t="shared" si="25"/>
        <v>154.6</v>
      </c>
      <c r="AC25">
        <f t="shared" si="26"/>
        <v>0</v>
      </c>
      <c r="AD25">
        <f t="shared" si="27"/>
        <v>30.6</v>
      </c>
      <c r="AE25">
        <f t="shared" si="28"/>
        <v>0</v>
      </c>
      <c r="AF25">
        <f t="shared" si="29"/>
        <v>124</v>
      </c>
      <c r="AG25">
        <f t="shared" si="30"/>
        <v>0</v>
      </c>
      <c r="AH25">
        <f t="shared" si="31"/>
        <v>15.9</v>
      </c>
      <c r="AI25">
        <f t="shared" si="32"/>
        <v>0</v>
      </c>
      <c r="AJ25">
        <f t="shared" si="33"/>
        <v>0</v>
      </c>
      <c r="AK25">
        <v>154.66</v>
      </c>
      <c r="AL25">
        <v>0</v>
      </c>
      <c r="AM25">
        <v>30.64</v>
      </c>
      <c r="AN25">
        <v>0</v>
      </c>
      <c r="AO25">
        <v>124.02</v>
      </c>
      <c r="AP25">
        <v>0</v>
      </c>
      <c r="AQ25">
        <v>15.9</v>
      </c>
      <c r="AR25">
        <v>0</v>
      </c>
      <c r="AS25">
        <v>0</v>
      </c>
      <c r="AT25">
        <v>99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21</v>
      </c>
      <c r="BM25">
        <v>46001</v>
      </c>
      <c r="BN25">
        <v>0</v>
      </c>
      <c r="BO25" t="s">
        <v>3</v>
      </c>
      <c r="BP25">
        <v>0</v>
      </c>
      <c r="BQ25">
        <v>2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110</v>
      </c>
      <c r="CA25">
        <v>70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649.31999999999994</v>
      </c>
      <c r="CQ25">
        <f t="shared" si="35"/>
        <v>0</v>
      </c>
      <c r="CR25">
        <f t="shared" si="36"/>
        <v>30.6</v>
      </c>
      <c r="CS25">
        <f t="shared" si="37"/>
        <v>0</v>
      </c>
      <c r="CT25">
        <f t="shared" si="38"/>
        <v>124</v>
      </c>
      <c r="CU25">
        <f t="shared" si="39"/>
        <v>0</v>
      </c>
      <c r="CV25">
        <f t="shared" si="40"/>
        <v>15.9</v>
      </c>
      <c r="CW25">
        <f t="shared" si="41"/>
        <v>0</v>
      </c>
      <c r="CX25">
        <f t="shared" si="42"/>
        <v>0</v>
      </c>
      <c r="CY25">
        <f t="shared" si="43"/>
        <v>515.59199999999998</v>
      </c>
      <c r="CZ25">
        <f t="shared" si="44"/>
        <v>312.47999999999996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1005</v>
      </c>
      <c r="DV25" t="s">
        <v>20</v>
      </c>
      <c r="DW25" t="s">
        <v>20</v>
      </c>
      <c r="DX25">
        <v>100</v>
      </c>
      <c r="EE25">
        <v>31275868</v>
      </c>
      <c r="EF25">
        <v>2</v>
      </c>
      <c r="EG25" t="s">
        <v>22</v>
      </c>
      <c r="EH25">
        <v>0</v>
      </c>
      <c r="EI25" t="s">
        <v>3</v>
      </c>
      <c r="EJ25">
        <v>1</v>
      </c>
      <c r="EK25">
        <v>46001</v>
      </c>
      <c r="EL25" t="s">
        <v>23</v>
      </c>
      <c r="EM25" t="s">
        <v>24</v>
      </c>
      <c r="EO25" t="s">
        <v>3</v>
      </c>
      <c r="EQ25">
        <v>0</v>
      </c>
      <c r="ER25">
        <v>154.66</v>
      </c>
      <c r="ES25">
        <v>0</v>
      </c>
      <c r="ET25">
        <v>30.64</v>
      </c>
      <c r="EU25">
        <v>0</v>
      </c>
      <c r="EV25">
        <v>124.02</v>
      </c>
      <c r="EW25">
        <v>15.9</v>
      </c>
      <c r="EX25">
        <v>0</v>
      </c>
      <c r="EY25">
        <v>0</v>
      </c>
      <c r="FQ25">
        <v>0</v>
      </c>
      <c r="FR25">
        <f t="shared" si="45"/>
        <v>0</v>
      </c>
      <c r="FS25">
        <v>0</v>
      </c>
      <c r="FT25" t="s">
        <v>25</v>
      </c>
      <c r="FU25" t="s">
        <v>26</v>
      </c>
      <c r="FX25">
        <v>99</v>
      </c>
      <c r="FY25">
        <v>59.5</v>
      </c>
      <c r="GA25" t="s">
        <v>3</v>
      </c>
      <c r="GD25">
        <v>1</v>
      </c>
      <c r="GF25">
        <v>-568208893</v>
      </c>
      <c r="GG25">
        <v>2</v>
      </c>
      <c r="GH25">
        <v>1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1477.39</v>
      </c>
      <c r="GN25">
        <f t="shared" si="48"/>
        <v>1477.39</v>
      </c>
      <c r="GO25">
        <f t="shared" si="49"/>
        <v>0</v>
      </c>
      <c r="GP25">
        <f t="shared" si="50"/>
        <v>0</v>
      </c>
      <c r="GR25">
        <v>0</v>
      </c>
      <c r="GS25">
        <v>3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IK25">
        <v>0</v>
      </c>
    </row>
    <row r="26" spans="1:245" x14ac:dyDescent="0.2">
      <c r="A26">
        <v>17</v>
      </c>
      <c r="B26">
        <v>1</v>
      </c>
      <c r="C26">
        <f>ROW(SmtRes!A6)</f>
        <v>6</v>
      </c>
      <c r="D26">
        <f>ROW(EtalonRes!A6)</f>
        <v>6</v>
      </c>
      <c r="E26" t="s">
        <v>27</v>
      </c>
      <c r="F26" t="s">
        <v>28</v>
      </c>
      <c r="G26" t="s">
        <v>29</v>
      </c>
      <c r="H26" t="s">
        <v>20</v>
      </c>
      <c r="I26">
        <f>ROUND(94/100,9)</f>
        <v>0.94</v>
      </c>
      <c r="J26">
        <v>0</v>
      </c>
      <c r="O26">
        <f t="shared" si="14"/>
        <v>228.7</v>
      </c>
      <c r="P26">
        <f t="shared" si="15"/>
        <v>0</v>
      </c>
      <c r="Q26">
        <f t="shared" si="16"/>
        <v>23.5</v>
      </c>
      <c r="R26">
        <f t="shared" si="17"/>
        <v>10.15</v>
      </c>
      <c r="S26">
        <f t="shared" si="18"/>
        <v>205.2</v>
      </c>
      <c r="T26">
        <f t="shared" si="19"/>
        <v>0</v>
      </c>
      <c r="U26">
        <f t="shared" si="20"/>
        <v>27.137799999999999</v>
      </c>
      <c r="V26">
        <f t="shared" si="21"/>
        <v>0.752</v>
      </c>
      <c r="W26">
        <f t="shared" si="22"/>
        <v>0</v>
      </c>
      <c r="X26">
        <f t="shared" si="23"/>
        <v>183.05</v>
      </c>
      <c r="Y26">
        <f t="shared" si="24"/>
        <v>172.28</v>
      </c>
      <c r="AA26">
        <v>31303232</v>
      </c>
      <c r="AB26">
        <f t="shared" si="25"/>
        <v>243.3</v>
      </c>
      <c r="AC26">
        <f t="shared" si="26"/>
        <v>0</v>
      </c>
      <c r="AD26">
        <f t="shared" si="27"/>
        <v>25</v>
      </c>
      <c r="AE26">
        <f t="shared" si="28"/>
        <v>10.8</v>
      </c>
      <c r="AF26">
        <f t="shared" si="29"/>
        <v>218.3</v>
      </c>
      <c r="AG26">
        <f t="shared" si="30"/>
        <v>0</v>
      </c>
      <c r="AH26">
        <f t="shared" si="31"/>
        <v>28.87</v>
      </c>
      <c r="AI26">
        <f t="shared" si="32"/>
        <v>0.8</v>
      </c>
      <c r="AJ26">
        <f t="shared" si="33"/>
        <v>0</v>
      </c>
      <c r="AK26">
        <v>243.27</v>
      </c>
      <c r="AL26">
        <v>0</v>
      </c>
      <c r="AM26">
        <v>25.01</v>
      </c>
      <c r="AN26">
        <v>10.8</v>
      </c>
      <c r="AO26">
        <v>218.26</v>
      </c>
      <c r="AP26">
        <v>0</v>
      </c>
      <c r="AQ26">
        <v>28.87</v>
      </c>
      <c r="AR26">
        <v>0.8</v>
      </c>
      <c r="AS26">
        <v>0</v>
      </c>
      <c r="AT26">
        <v>85</v>
      </c>
      <c r="AU26">
        <v>80</v>
      </c>
      <c r="AV26">
        <v>1</v>
      </c>
      <c r="AW26">
        <v>1</v>
      </c>
      <c r="AZ26">
        <v>1</v>
      </c>
      <c r="BA26">
        <v>1</v>
      </c>
      <c r="BB26">
        <v>1</v>
      </c>
      <c r="BC26">
        <v>1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1</v>
      </c>
      <c r="BJ26" t="s">
        <v>30</v>
      </c>
      <c r="BM26">
        <v>54001</v>
      </c>
      <c r="BN26">
        <v>0</v>
      </c>
      <c r="BO26" t="s">
        <v>3</v>
      </c>
      <c r="BP26">
        <v>0</v>
      </c>
      <c r="BQ26">
        <v>6</v>
      </c>
      <c r="BR26">
        <v>0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85</v>
      </c>
      <c r="CA26">
        <v>80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228.7</v>
      </c>
      <c r="CQ26">
        <f t="shared" si="35"/>
        <v>0</v>
      </c>
      <c r="CR26">
        <f t="shared" si="36"/>
        <v>25</v>
      </c>
      <c r="CS26">
        <f t="shared" si="37"/>
        <v>10.8</v>
      </c>
      <c r="CT26">
        <f t="shared" si="38"/>
        <v>218.3</v>
      </c>
      <c r="CU26">
        <f t="shared" si="39"/>
        <v>0</v>
      </c>
      <c r="CV26">
        <f t="shared" si="40"/>
        <v>28.87</v>
      </c>
      <c r="CW26">
        <f t="shared" si="41"/>
        <v>0.8</v>
      </c>
      <c r="CX26">
        <f t="shared" si="42"/>
        <v>0</v>
      </c>
      <c r="CY26">
        <f t="shared" si="43"/>
        <v>183.04750000000001</v>
      </c>
      <c r="CZ26">
        <f t="shared" si="44"/>
        <v>172.28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1005</v>
      </c>
      <c r="DV26" t="s">
        <v>20</v>
      </c>
      <c r="DW26" t="s">
        <v>20</v>
      </c>
      <c r="DX26">
        <v>100</v>
      </c>
      <c r="EE26">
        <v>31275876</v>
      </c>
      <c r="EF26">
        <v>6</v>
      </c>
      <c r="EG26" t="s">
        <v>31</v>
      </c>
      <c r="EH26">
        <v>0</v>
      </c>
      <c r="EI26" t="s">
        <v>3</v>
      </c>
      <c r="EJ26">
        <v>1</v>
      </c>
      <c r="EK26">
        <v>54001</v>
      </c>
      <c r="EL26" t="s">
        <v>32</v>
      </c>
      <c r="EM26" t="s">
        <v>33</v>
      </c>
      <c r="EO26" t="s">
        <v>3</v>
      </c>
      <c r="EQ26">
        <v>0</v>
      </c>
      <c r="ER26">
        <v>243.27</v>
      </c>
      <c r="ES26">
        <v>0</v>
      </c>
      <c r="ET26">
        <v>25.01</v>
      </c>
      <c r="EU26">
        <v>10.8</v>
      </c>
      <c r="EV26">
        <v>218.26</v>
      </c>
      <c r="EW26">
        <v>28.87</v>
      </c>
      <c r="EX26">
        <v>0.8</v>
      </c>
      <c r="EY26">
        <v>0</v>
      </c>
      <c r="FQ26">
        <v>0</v>
      </c>
      <c r="FR26">
        <f t="shared" si="45"/>
        <v>0</v>
      </c>
      <c r="FS26">
        <v>0</v>
      </c>
      <c r="FX26">
        <v>85</v>
      </c>
      <c r="FY26">
        <v>80</v>
      </c>
      <c r="GA26" t="s">
        <v>3</v>
      </c>
      <c r="GD26">
        <v>1</v>
      </c>
      <c r="GF26">
        <v>1452555796</v>
      </c>
      <c r="GG26">
        <v>2</v>
      </c>
      <c r="GH26">
        <v>1</v>
      </c>
      <c r="GI26">
        <v>-2</v>
      </c>
      <c r="GJ26">
        <v>0</v>
      </c>
      <c r="GK26">
        <v>0</v>
      </c>
      <c r="GL26">
        <f t="shared" si="46"/>
        <v>0</v>
      </c>
      <c r="GM26">
        <f t="shared" si="47"/>
        <v>584.03</v>
      </c>
      <c r="GN26">
        <f t="shared" si="48"/>
        <v>584.03</v>
      </c>
      <c r="GO26">
        <f t="shared" si="49"/>
        <v>0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IK26">
        <v>0</v>
      </c>
    </row>
    <row r="27" spans="1:245" x14ac:dyDescent="0.2">
      <c r="A27">
        <v>18</v>
      </c>
      <c r="B27">
        <v>1</v>
      </c>
      <c r="C27">
        <v>6</v>
      </c>
      <c r="E27" t="s">
        <v>34</v>
      </c>
      <c r="F27" t="s">
        <v>35</v>
      </c>
      <c r="G27" t="s">
        <v>36</v>
      </c>
      <c r="H27" t="s">
        <v>37</v>
      </c>
      <c r="I27">
        <f>I26*J27</f>
        <v>2.2465999999999999</v>
      </c>
      <c r="J27">
        <v>2.39</v>
      </c>
      <c r="O27">
        <f t="shared" si="14"/>
        <v>0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31303232</v>
      </c>
      <c r="AB27">
        <f t="shared" si="25"/>
        <v>0</v>
      </c>
      <c r="AC27">
        <f t="shared" si="26"/>
        <v>0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85</v>
      </c>
      <c r="AU27">
        <v>80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3</v>
      </c>
      <c r="BI27">
        <v>1</v>
      </c>
      <c r="BJ27" t="s">
        <v>3</v>
      </c>
      <c r="BM27">
        <v>54001</v>
      </c>
      <c r="BN27">
        <v>0</v>
      </c>
      <c r="BO27" t="s">
        <v>3</v>
      </c>
      <c r="BP27">
        <v>0</v>
      </c>
      <c r="BQ27">
        <v>6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85</v>
      </c>
      <c r="CA27">
        <v>80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0</v>
      </c>
      <c r="CQ27">
        <f t="shared" si="35"/>
        <v>0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1009</v>
      </c>
      <c r="DV27" t="s">
        <v>37</v>
      </c>
      <c r="DW27" t="s">
        <v>37</v>
      </c>
      <c r="DX27">
        <v>1000</v>
      </c>
      <c r="EE27">
        <v>31275876</v>
      </c>
      <c r="EF27">
        <v>6</v>
      </c>
      <c r="EG27" t="s">
        <v>31</v>
      </c>
      <c r="EH27">
        <v>0</v>
      </c>
      <c r="EI27" t="s">
        <v>3</v>
      </c>
      <c r="EJ27">
        <v>1</v>
      </c>
      <c r="EK27">
        <v>54001</v>
      </c>
      <c r="EL27" t="s">
        <v>32</v>
      </c>
      <c r="EM27" t="s">
        <v>33</v>
      </c>
      <c r="EO27" t="s">
        <v>3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FQ27">
        <v>0</v>
      </c>
      <c r="FR27">
        <f t="shared" si="45"/>
        <v>0</v>
      </c>
      <c r="FS27">
        <v>0</v>
      </c>
      <c r="FX27">
        <v>85</v>
      </c>
      <c r="FY27">
        <v>80</v>
      </c>
      <c r="GA27" t="s">
        <v>3</v>
      </c>
      <c r="GD27">
        <v>1</v>
      </c>
      <c r="GF27">
        <v>-179832266</v>
      </c>
      <c r="GG27">
        <v>2</v>
      </c>
      <c r="GH27">
        <v>1</v>
      </c>
      <c r="GI27">
        <v>-2</v>
      </c>
      <c r="GJ27">
        <v>0</v>
      </c>
      <c r="GK27">
        <v>0</v>
      </c>
      <c r="GL27">
        <f t="shared" si="46"/>
        <v>0</v>
      </c>
      <c r="GM27">
        <f t="shared" si="47"/>
        <v>0</v>
      </c>
      <c r="GN27">
        <f t="shared" si="48"/>
        <v>0</v>
      </c>
      <c r="GO27">
        <f t="shared" si="49"/>
        <v>0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IK27">
        <v>0</v>
      </c>
    </row>
    <row r="28" spans="1:245" x14ac:dyDescent="0.2">
      <c r="A28">
        <v>17</v>
      </c>
      <c r="B28">
        <v>1</v>
      </c>
      <c r="C28">
        <f>ROW(SmtRes!A9)</f>
        <v>9</v>
      </c>
      <c r="D28">
        <f>ROW(EtalonRes!A9)</f>
        <v>9</v>
      </c>
      <c r="E28" t="s">
        <v>38</v>
      </c>
      <c r="F28" t="s">
        <v>39</v>
      </c>
      <c r="G28" t="s">
        <v>40</v>
      </c>
      <c r="H28" t="s">
        <v>41</v>
      </c>
      <c r="I28">
        <f>ROUND(1/100,9)</f>
        <v>0.01</v>
      </c>
      <c r="J28">
        <v>0</v>
      </c>
      <c r="O28">
        <f t="shared" si="14"/>
        <v>27.2</v>
      </c>
      <c r="P28">
        <f t="shared" si="15"/>
        <v>0</v>
      </c>
      <c r="Q28">
        <f t="shared" si="16"/>
        <v>0.1</v>
      </c>
      <c r="R28">
        <f t="shared" si="17"/>
        <v>0</v>
      </c>
      <c r="S28">
        <f t="shared" si="18"/>
        <v>27.1</v>
      </c>
      <c r="T28">
        <f t="shared" si="19"/>
        <v>0</v>
      </c>
      <c r="U28">
        <f t="shared" si="20"/>
        <v>3.4130000000000003</v>
      </c>
      <c r="V28">
        <f t="shared" si="21"/>
        <v>0</v>
      </c>
      <c r="W28">
        <f t="shared" si="22"/>
        <v>0</v>
      </c>
      <c r="X28">
        <f t="shared" si="23"/>
        <v>22.49</v>
      </c>
      <c r="Y28">
        <f t="shared" si="24"/>
        <v>17.62</v>
      </c>
      <c r="AA28">
        <v>31303232</v>
      </c>
      <c r="AB28">
        <f t="shared" si="25"/>
        <v>2720.3</v>
      </c>
      <c r="AC28">
        <f t="shared" si="26"/>
        <v>0</v>
      </c>
      <c r="AD28">
        <f t="shared" si="27"/>
        <v>10.4</v>
      </c>
      <c r="AE28">
        <f t="shared" si="28"/>
        <v>0</v>
      </c>
      <c r="AF28">
        <f t="shared" si="29"/>
        <v>2709.9</v>
      </c>
      <c r="AG28">
        <f t="shared" si="30"/>
        <v>0</v>
      </c>
      <c r="AH28">
        <f t="shared" si="31"/>
        <v>341.3</v>
      </c>
      <c r="AI28">
        <f t="shared" si="32"/>
        <v>0</v>
      </c>
      <c r="AJ28">
        <f t="shared" si="33"/>
        <v>0</v>
      </c>
      <c r="AK28">
        <v>2720.29</v>
      </c>
      <c r="AL28">
        <v>0</v>
      </c>
      <c r="AM28">
        <v>10.37</v>
      </c>
      <c r="AN28">
        <v>0</v>
      </c>
      <c r="AO28">
        <v>2709.92</v>
      </c>
      <c r="AP28">
        <v>0</v>
      </c>
      <c r="AQ28">
        <v>341.3</v>
      </c>
      <c r="AR28">
        <v>0</v>
      </c>
      <c r="AS28">
        <v>0</v>
      </c>
      <c r="AT28">
        <v>83</v>
      </c>
      <c r="AU28">
        <v>65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42</v>
      </c>
      <c r="BM28">
        <v>58001</v>
      </c>
      <c r="BN28">
        <v>0</v>
      </c>
      <c r="BO28" t="s">
        <v>3</v>
      </c>
      <c r="BP28">
        <v>0</v>
      </c>
      <c r="BQ28">
        <v>6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83</v>
      </c>
      <c r="CA28">
        <v>65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27.200000000000003</v>
      </c>
      <c r="CQ28">
        <f t="shared" si="35"/>
        <v>0</v>
      </c>
      <c r="CR28">
        <f t="shared" si="36"/>
        <v>10.4</v>
      </c>
      <c r="CS28">
        <f t="shared" si="37"/>
        <v>0</v>
      </c>
      <c r="CT28">
        <f t="shared" si="38"/>
        <v>2709.9</v>
      </c>
      <c r="CU28">
        <f t="shared" si="39"/>
        <v>0</v>
      </c>
      <c r="CV28">
        <f t="shared" si="40"/>
        <v>341.3</v>
      </c>
      <c r="CW28">
        <f t="shared" si="41"/>
        <v>0</v>
      </c>
      <c r="CX28">
        <f t="shared" si="42"/>
        <v>0</v>
      </c>
      <c r="CY28">
        <f t="shared" si="43"/>
        <v>22.493000000000002</v>
      </c>
      <c r="CZ28">
        <f t="shared" si="44"/>
        <v>17.614999999999998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41</v>
      </c>
      <c r="DW28" t="s">
        <v>41</v>
      </c>
      <c r="DX28">
        <v>1</v>
      </c>
      <c r="EE28">
        <v>31275880</v>
      </c>
      <c r="EF28">
        <v>6</v>
      </c>
      <c r="EG28" t="s">
        <v>31</v>
      </c>
      <c r="EH28">
        <v>0</v>
      </c>
      <c r="EI28" t="s">
        <v>3</v>
      </c>
      <c r="EJ28">
        <v>1</v>
      </c>
      <c r="EK28">
        <v>58001</v>
      </c>
      <c r="EL28" t="s">
        <v>43</v>
      </c>
      <c r="EM28" t="s">
        <v>44</v>
      </c>
      <c r="EO28" t="s">
        <v>3</v>
      </c>
      <c r="EQ28">
        <v>0</v>
      </c>
      <c r="ER28">
        <v>2720.29</v>
      </c>
      <c r="ES28">
        <v>0</v>
      </c>
      <c r="ET28">
        <v>10.37</v>
      </c>
      <c r="EU28">
        <v>0</v>
      </c>
      <c r="EV28">
        <v>2709.92</v>
      </c>
      <c r="EW28">
        <v>341.3</v>
      </c>
      <c r="EX28">
        <v>0</v>
      </c>
      <c r="EY28">
        <v>0</v>
      </c>
      <c r="FQ28">
        <v>0</v>
      </c>
      <c r="FR28">
        <f t="shared" si="45"/>
        <v>0</v>
      </c>
      <c r="FS28">
        <v>0</v>
      </c>
      <c r="FX28">
        <v>83</v>
      </c>
      <c r="FY28">
        <v>65</v>
      </c>
      <c r="GA28" t="s">
        <v>3</v>
      </c>
      <c r="GD28">
        <v>1</v>
      </c>
      <c r="GF28">
        <v>1610179616</v>
      </c>
      <c r="GG28">
        <v>2</v>
      </c>
      <c r="GH28">
        <v>1</v>
      </c>
      <c r="GI28">
        <v>-2</v>
      </c>
      <c r="GJ28">
        <v>0</v>
      </c>
      <c r="GK28">
        <v>0</v>
      </c>
      <c r="GL28">
        <f t="shared" si="46"/>
        <v>0</v>
      </c>
      <c r="GM28">
        <f t="shared" si="47"/>
        <v>67.31</v>
      </c>
      <c r="GN28">
        <f t="shared" si="48"/>
        <v>67.31</v>
      </c>
      <c r="GO28">
        <f t="shared" si="49"/>
        <v>0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IK28">
        <v>0</v>
      </c>
    </row>
    <row r="29" spans="1:245" x14ac:dyDescent="0.2">
      <c r="A29">
        <v>18</v>
      </c>
      <c r="B29">
        <v>1</v>
      </c>
      <c r="C29">
        <v>9</v>
      </c>
      <c r="E29" t="s">
        <v>45</v>
      </c>
      <c r="F29" t="s">
        <v>35</v>
      </c>
      <c r="G29" t="s">
        <v>36</v>
      </c>
      <c r="H29" t="s">
        <v>37</v>
      </c>
      <c r="I29">
        <f>I28*J29</f>
        <v>5.5999999999999994E-2</v>
      </c>
      <c r="J29">
        <v>5.6</v>
      </c>
      <c r="O29">
        <f t="shared" si="14"/>
        <v>0</v>
      </c>
      <c r="P29">
        <f t="shared" si="15"/>
        <v>0</v>
      </c>
      <c r="Q29">
        <f t="shared" si="16"/>
        <v>0</v>
      </c>
      <c r="R29">
        <f t="shared" si="17"/>
        <v>0</v>
      </c>
      <c r="S29">
        <f t="shared" si="18"/>
        <v>0</v>
      </c>
      <c r="T29">
        <f t="shared" si="19"/>
        <v>0</v>
      </c>
      <c r="U29">
        <f t="shared" si="20"/>
        <v>0</v>
      </c>
      <c r="V29">
        <f t="shared" si="21"/>
        <v>0</v>
      </c>
      <c r="W29">
        <f t="shared" si="22"/>
        <v>0</v>
      </c>
      <c r="X29">
        <f t="shared" si="23"/>
        <v>0</v>
      </c>
      <c r="Y29">
        <f t="shared" si="24"/>
        <v>0</v>
      </c>
      <c r="AA29">
        <v>31303232</v>
      </c>
      <c r="AB29">
        <f t="shared" si="25"/>
        <v>0</v>
      </c>
      <c r="AC29">
        <f t="shared" si="26"/>
        <v>0</v>
      </c>
      <c r="AD29">
        <f t="shared" si="27"/>
        <v>0</v>
      </c>
      <c r="AE29">
        <f t="shared" si="28"/>
        <v>0</v>
      </c>
      <c r="AF29">
        <f t="shared" si="29"/>
        <v>0</v>
      </c>
      <c r="AG29">
        <f t="shared" si="30"/>
        <v>0</v>
      </c>
      <c r="AH29">
        <f t="shared" si="31"/>
        <v>0</v>
      </c>
      <c r="AI29">
        <f t="shared" si="32"/>
        <v>0</v>
      </c>
      <c r="AJ29">
        <f t="shared" si="33"/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83</v>
      </c>
      <c r="AU29">
        <v>65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1</v>
      </c>
      <c r="BJ29" t="s">
        <v>3</v>
      </c>
      <c r="BM29">
        <v>58001</v>
      </c>
      <c r="BN29">
        <v>0</v>
      </c>
      <c r="BO29" t="s">
        <v>3</v>
      </c>
      <c r="BP29">
        <v>0</v>
      </c>
      <c r="BQ29">
        <v>6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83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0</v>
      </c>
      <c r="CQ29">
        <f t="shared" si="35"/>
        <v>0</v>
      </c>
      <c r="CR29">
        <f t="shared" si="36"/>
        <v>0</v>
      </c>
      <c r="CS29">
        <f t="shared" si="37"/>
        <v>0</v>
      </c>
      <c r="CT29">
        <f t="shared" si="38"/>
        <v>0</v>
      </c>
      <c r="CU29">
        <f t="shared" si="39"/>
        <v>0</v>
      </c>
      <c r="CV29">
        <f t="shared" si="40"/>
        <v>0</v>
      </c>
      <c r="CW29">
        <f t="shared" si="41"/>
        <v>0</v>
      </c>
      <c r="CX29">
        <f t="shared" si="42"/>
        <v>0</v>
      </c>
      <c r="CY29">
        <f t="shared" si="43"/>
        <v>0</v>
      </c>
      <c r="CZ29">
        <f t="shared" si="44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1009</v>
      </c>
      <c r="DV29" t="s">
        <v>37</v>
      </c>
      <c r="DW29" t="s">
        <v>37</v>
      </c>
      <c r="DX29">
        <v>1000</v>
      </c>
      <c r="EE29">
        <v>31275880</v>
      </c>
      <c r="EF29">
        <v>6</v>
      </c>
      <c r="EG29" t="s">
        <v>31</v>
      </c>
      <c r="EH29">
        <v>0</v>
      </c>
      <c r="EI29" t="s">
        <v>3</v>
      </c>
      <c r="EJ29">
        <v>1</v>
      </c>
      <c r="EK29">
        <v>58001</v>
      </c>
      <c r="EL29" t="s">
        <v>43</v>
      </c>
      <c r="EM29" t="s">
        <v>44</v>
      </c>
      <c r="EO29" t="s">
        <v>3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FQ29">
        <v>0</v>
      </c>
      <c r="FR29">
        <f t="shared" si="45"/>
        <v>0</v>
      </c>
      <c r="FS29">
        <v>0</v>
      </c>
      <c r="FX29">
        <v>83</v>
      </c>
      <c r="FY29">
        <v>65</v>
      </c>
      <c r="GA29" t="s">
        <v>3</v>
      </c>
      <c r="GD29">
        <v>1</v>
      </c>
      <c r="GF29">
        <v>-179832266</v>
      </c>
      <c r="GG29">
        <v>2</v>
      </c>
      <c r="GH29">
        <v>1</v>
      </c>
      <c r="GI29">
        <v>-2</v>
      </c>
      <c r="GJ29">
        <v>0</v>
      </c>
      <c r="GK29">
        <v>0</v>
      </c>
      <c r="GL29">
        <f t="shared" si="46"/>
        <v>0</v>
      </c>
      <c r="GM29">
        <f t="shared" si="47"/>
        <v>0</v>
      </c>
      <c r="GN29">
        <f t="shared" si="48"/>
        <v>0</v>
      </c>
      <c r="GO29">
        <f t="shared" si="49"/>
        <v>0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IK29">
        <v>0</v>
      </c>
    </row>
    <row r="30" spans="1:245" x14ac:dyDescent="0.2">
      <c r="A30">
        <v>17</v>
      </c>
      <c r="B30">
        <v>1</v>
      </c>
      <c r="C30">
        <f>ROW(SmtRes!A13)</f>
        <v>13</v>
      </c>
      <c r="D30">
        <f>ROW(EtalonRes!A13)</f>
        <v>13</v>
      </c>
      <c r="E30" t="s">
        <v>46</v>
      </c>
      <c r="F30" t="s">
        <v>47</v>
      </c>
      <c r="G30" t="s">
        <v>48</v>
      </c>
      <c r="H30" t="s">
        <v>20</v>
      </c>
      <c r="I30">
        <f>ROUND(410/100,9)</f>
        <v>4.0999999999999996</v>
      </c>
      <c r="J30">
        <v>0</v>
      </c>
      <c r="O30">
        <f t="shared" si="14"/>
        <v>656.41</v>
      </c>
      <c r="P30">
        <f t="shared" si="15"/>
        <v>0</v>
      </c>
      <c r="Q30">
        <f t="shared" si="16"/>
        <v>162.77000000000001</v>
      </c>
      <c r="R30">
        <f t="shared" si="17"/>
        <v>25.42</v>
      </c>
      <c r="S30">
        <f t="shared" si="18"/>
        <v>493.64</v>
      </c>
      <c r="T30">
        <f t="shared" si="19"/>
        <v>0</v>
      </c>
      <c r="U30">
        <f t="shared" si="20"/>
        <v>62.155999999999992</v>
      </c>
      <c r="V30">
        <f t="shared" si="21"/>
        <v>1.8859999999999999</v>
      </c>
      <c r="W30">
        <f t="shared" si="22"/>
        <v>0</v>
      </c>
      <c r="X30">
        <f t="shared" si="23"/>
        <v>430.82</v>
      </c>
      <c r="Y30">
        <f t="shared" si="24"/>
        <v>337.39</v>
      </c>
      <c r="AA30">
        <v>31303232</v>
      </c>
      <c r="AB30">
        <f t="shared" si="25"/>
        <v>160.1</v>
      </c>
      <c r="AC30">
        <f t="shared" si="26"/>
        <v>0</v>
      </c>
      <c r="AD30">
        <f t="shared" si="27"/>
        <v>39.700000000000003</v>
      </c>
      <c r="AE30">
        <f t="shared" si="28"/>
        <v>6.2</v>
      </c>
      <c r="AF30">
        <f t="shared" si="29"/>
        <v>120.4</v>
      </c>
      <c r="AG30">
        <f t="shared" si="30"/>
        <v>0</v>
      </c>
      <c r="AH30">
        <f t="shared" si="31"/>
        <v>15.16</v>
      </c>
      <c r="AI30">
        <f t="shared" si="32"/>
        <v>0.46</v>
      </c>
      <c r="AJ30">
        <f t="shared" si="33"/>
        <v>0</v>
      </c>
      <c r="AK30">
        <v>160.11000000000001</v>
      </c>
      <c r="AL30">
        <v>0</v>
      </c>
      <c r="AM30">
        <v>39.74</v>
      </c>
      <c r="AN30">
        <v>6.21</v>
      </c>
      <c r="AO30">
        <v>120.37</v>
      </c>
      <c r="AP30">
        <v>0</v>
      </c>
      <c r="AQ30">
        <v>15.16</v>
      </c>
      <c r="AR30">
        <v>0.46</v>
      </c>
      <c r="AS30">
        <v>0</v>
      </c>
      <c r="AT30">
        <v>83</v>
      </c>
      <c r="AU30">
        <v>65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49</v>
      </c>
      <c r="BM30">
        <v>58001</v>
      </c>
      <c r="BN30">
        <v>0</v>
      </c>
      <c r="BO30" t="s">
        <v>3</v>
      </c>
      <c r="BP30">
        <v>0</v>
      </c>
      <c r="BQ30">
        <v>6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83</v>
      </c>
      <c r="CA30">
        <v>65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656.41</v>
      </c>
      <c r="CQ30">
        <f t="shared" si="35"/>
        <v>0</v>
      </c>
      <c r="CR30">
        <f t="shared" si="36"/>
        <v>39.700000000000003</v>
      </c>
      <c r="CS30">
        <f t="shared" si="37"/>
        <v>6.2</v>
      </c>
      <c r="CT30">
        <f t="shared" si="38"/>
        <v>120.4</v>
      </c>
      <c r="CU30">
        <f t="shared" si="39"/>
        <v>0</v>
      </c>
      <c r="CV30">
        <f t="shared" si="40"/>
        <v>15.16</v>
      </c>
      <c r="CW30">
        <f t="shared" si="41"/>
        <v>0.46</v>
      </c>
      <c r="CX30">
        <f t="shared" si="42"/>
        <v>0</v>
      </c>
      <c r="CY30">
        <f t="shared" si="43"/>
        <v>430.81979999999999</v>
      </c>
      <c r="CZ30">
        <f t="shared" si="44"/>
        <v>337.38899999999995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1005</v>
      </c>
      <c r="DV30" t="s">
        <v>20</v>
      </c>
      <c r="DW30" t="s">
        <v>20</v>
      </c>
      <c r="DX30">
        <v>100</v>
      </c>
      <c r="EE30">
        <v>31275880</v>
      </c>
      <c r="EF30">
        <v>6</v>
      </c>
      <c r="EG30" t="s">
        <v>31</v>
      </c>
      <c r="EH30">
        <v>0</v>
      </c>
      <c r="EI30" t="s">
        <v>3</v>
      </c>
      <c r="EJ30">
        <v>1</v>
      </c>
      <c r="EK30">
        <v>58001</v>
      </c>
      <c r="EL30" t="s">
        <v>43</v>
      </c>
      <c r="EM30" t="s">
        <v>44</v>
      </c>
      <c r="EO30" t="s">
        <v>3</v>
      </c>
      <c r="EQ30">
        <v>0</v>
      </c>
      <c r="ER30">
        <v>160.11000000000001</v>
      </c>
      <c r="ES30">
        <v>0</v>
      </c>
      <c r="ET30">
        <v>39.74</v>
      </c>
      <c r="EU30">
        <v>6.21</v>
      </c>
      <c r="EV30">
        <v>120.37</v>
      </c>
      <c r="EW30">
        <v>15.16</v>
      </c>
      <c r="EX30">
        <v>0.46</v>
      </c>
      <c r="EY30">
        <v>0</v>
      </c>
      <c r="FQ30">
        <v>0</v>
      </c>
      <c r="FR30">
        <f t="shared" si="45"/>
        <v>0</v>
      </c>
      <c r="FS30">
        <v>0</v>
      </c>
      <c r="FX30">
        <v>83</v>
      </c>
      <c r="FY30">
        <v>65</v>
      </c>
      <c r="GA30" t="s">
        <v>3</v>
      </c>
      <c r="GD30">
        <v>1</v>
      </c>
      <c r="GF30">
        <v>-1394516255</v>
      </c>
      <c r="GG30">
        <v>2</v>
      </c>
      <c r="GH30">
        <v>1</v>
      </c>
      <c r="GI30">
        <v>-2</v>
      </c>
      <c r="GJ30">
        <v>0</v>
      </c>
      <c r="GK30">
        <v>0</v>
      </c>
      <c r="GL30">
        <f t="shared" si="46"/>
        <v>0</v>
      </c>
      <c r="GM30">
        <f t="shared" si="47"/>
        <v>1424.62</v>
      </c>
      <c r="GN30">
        <f t="shared" si="48"/>
        <v>1424.62</v>
      </c>
      <c r="GO30">
        <f t="shared" si="49"/>
        <v>0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IK30">
        <v>0</v>
      </c>
    </row>
    <row r="31" spans="1:245" x14ac:dyDescent="0.2">
      <c r="A31">
        <v>18</v>
      </c>
      <c r="B31">
        <v>1</v>
      </c>
      <c r="C31">
        <v>13</v>
      </c>
      <c r="E31" t="s">
        <v>50</v>
      </c>
      <c r="F31" t="s">
        <v>35</v>
      </c>
      <c r="G31" t="s">
        <v>36</v>
      </c>
      <c r="H31" t="s">
        <v>37</v>
      </c>
      <c r="I31">
        <f>I30*J31</f>
        <v>5.74</v>
      </c>
      <c r="J31">
        <v>1.4000000000000001</v>
      </c>
      <c r="O31">
        <f t="shared" si="14"/>
        <v>0</v>
      </c>
      <c r="P31">
        <f t="shared" si="15"/>
        <v>0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31303232</v>
      </c>
      <c r="AB31">
        <f t="shared" si="25"/>
        <v>0</v>
      </c>
      <c r="AC31">
        <f t="shared" si="26"/>
        <v>0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83</v>
      </c>
      <c r="AU31">
        <v>65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1</v>
      </c>
      <c r="BJ31" t="s">
        <v>3</v>
      </c>
      <c r="BM31">
        <v>58001</v>
      </c>
      <c r="BN31">
        <v>0</v>
      </c>
      <c r="BO31" t="s">
        <v>3</v>
      </c>
      <c r="BP31">
        <v>0</v>
      </c>
      <c r="BQ31">
        <v>6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83</v>
      </c>
      <c r="CA31">
        <v>65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0</v>
      </c>
      <c r="CQ31">
        <f t="shared" si="35"/>
        <v>0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1009</v>
      </c>
      <c r="DV31" t="s">
        <v>37</v>
      </c>
      <c r="DW31" t="s">
        <v>37</v>
      </c>
      <c r="DX31">
        <v>1000</v>
      </c>
      <c r="EE31">
        <v>31275880</v>
      </c>
      <c r="EF31">
        <v>6</v>
      </c>
      <c r="EG31" t="s">
        <v>31</v>
      </c>
      <c r="EH31">
        <v>0</v>
      </c>
      <c r="EI31" t="s">
        <v>3</v>
      </c>
      <c r="EJ31">
        <v>1</v>
      </c>
      <c r="EK31">
        <v>58001</v>
      </c>
      <c r="EL31" t="s">
        <v>43</v>
      </c>
      <c r="EM31" t="s">
        <v>44</v>
      </c>
      <c r="EO31" t="s">
        <v>3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5"/>
        <v>0</v>
      </c>
      <c r="FS31">
        <v>0</v>
      </c>
      <c r="FX31">
        <v>83</v>
      </c>
      <c r="FY31">
        <v>65</v>
      </c>
      <c r="GA31" t="s">
        <v>3</v>
      </c>
      <c r="GD31">
        <v>1</v>
      </c>
      <c r="GF31">
        <v>-179832266</v>
      </c>
      <c r="GG31">
        <v>2</v>
      </c>
      <c r="GH31">
        <v>1</v>
      </c>
      <c r="GI31">
        <v>-2</v>
      </c>
      <c r="GJ31">
        <v>0</v>
      </c>
      <c r="GK31">
        <v>0</v>
      </c>
      <c r="GL31">
        <f t="shared" si="46"/>
        <v>0</v>
      </c>
      <c r="GM31">
        <f t="shared" si="47"/>
        <v>0</v>
      </c>
      <c r="GN31">
        <f t="shared" si="48"/>
        <v>0</v>
      </c>
      <c r="GO31">
        <f t="shared" si="49"/>
        <v>0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IK31">
        <v>0</v>
      </c>
    </row>
    <row r="32" spans="1:245" x14ac:dyDescent="0.2">
      <c r="A32">
        <v>17</v>
      </c>
      <c r="B32">
        <v>1</v>
      </c>
      <c r="C32">
        <f>ROW(SmtRes!A19)</f>
        <v>19</v>
      </c>
      <c r="D32">
        <f>ROW(EtalonRes!A19)</f>
        <v>19</v>
      </c>
      <c r="E32" t="s">
        <v>51</v>
      </c>
      <c r="F32" t="s">
        <v>52</v>
      </c>
      <c r="G32" t="s">
        <v>53</v>
      </c>
      <c r="H32" t="s">
        <v>54</v>
      </c>
      <c r="I32">
        <v>10</v>
      </c>
      <c r="J32">
        <v>0</v>
      </c>
      <c r="O32">
        <f t="shared" si="14"/>
        <v>739</v>
      </c>
      <c r="P32">
        <f t="shared" si="15"/>
        <v>434</v>
      </c>
      <c r="Q32">
        <f t="shared" si="16"/>
        <v>186</v>
      </c>
      <c r="R32">
        <f t="shared" si="17"/>
        <v>31</v>
      </c>
      <c r="S32">
        <f t="shared" si="18"/>
        <v>119</v>
      </c>
      <c r="T32">
        <f t="shared" si="19"/>
        <v>0</v>
      </c>
      <c r="U32">
        <f t="shared" si="20"/>
        <v>14.2</v>
      </c>
      <c r="V32">
        <f t="shared" si="21"/>
        <v>2.7</v>
      </c>
      <c r="W32">
        <f t="shared" si="22"/>
        <v>0</v>
      </c>
      <c r="X32">
        <f t="shared" si="23"/>
        <v>124.5</v>
      </c>
      <c r="Y32">
        <f t="shared" si="24"/>
        <v>97.5</v>
      </c>
      <c r="AA32">
        <v>31303232</v>
      </c>
      <c r="AB32">
        <f t="shared" si="25"/>
        <v>73.900000000000006</v>
      </c>
      <c r="AC32">
        <f t="shared" si="26"/>
        <v>43.4</v>
      </c>
      <c r="AD32">
        <f t="shared" si="27"/>
        <v>18.600000000000001</v>
      </c>
      <c r="AE32">
        <f t="shared" si="28"/>
        <v>3.1</v>
      </c>
      <c r="AF32">
        <f t="shared" si="29"/>
        <v>11.9</v>
      </c>
      <c r="AG32">
        <f t="shared" si="30"/>
        <v>0</v>
      </c>
      <c r="AH32">
        <f t="shared" si="31"/>
        <v>1.42</v>
      </c>
      <c r="AI32">
        <f t="shared" si="32"/>
        <v>0.27</v>
      </c>
      <c r="AJ32">
        <f t="shared" si="33"/>
        <v>0</v>
      </c>
      <c r="AK32">
        <v>73.91</v>
      </c>
      <c r="AL32">
        <v>43.4</v>
      </c>
      <c r="AM32">
        <v>18.61</v>
      </c>
      <c r="AN32">
        <v>3.13</v>
      </c>
      <c r="AO32">
        <v>11.9</v>
      </c>
      <c r="AP32">
        <v>0</v>
      </c>
      <c r="AQ32">
        <v>1.42</v>
      </c>
      <c r="AR32">
        <v>0.27</v>
      </c>
      <c r="AS32">
        <v>0</v>
      </c>
      <c r="AT32">
        <v>83</v>
      </c>
      <c r="AU32">
        <v>65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55</v>
      </c>
      <c r="BM32">
        <v>58001</v>
      </c>
      <c r="BN32">
        <v>0</v>
      </c>
      <c r="BO32" t="s">
        <v>3</v>
      </c>
      <c r="BP32">
        <v>0</v>
      </c>
      <c r="BQ32">
        <v>6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83</v>
      </c>
      <c r="CA32">
        <v>65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739</v>
      </c>
      <c r="CQ32">
        <f t="shared" si="35"/>
        <v>43.4</v>
      </c>
      <c r="CR32">
        <f t="shared" si="36"/>
        <v>18.600000000000001</v>
      </c>
      <c r="CS32">
        <f t="shared" si="37"/>
        <v>3.1</v>
      </c>
      <c r="CT32">
        <f t="shared" si="38"/>
        <v>11.9</v>
      </c>
      <c r="CU32">
        <f t="shared" si="39"/>
        <v>0</v>
      </c>
      <c r="CV32">
        <f t="shared" si="40"/>
        <v>1.42</v>
      </c>
      <c r="CW32">
        <f t="shared" si="41"/>
        <v>0.27</v>
      </c>
      <c r="CX32">
        <f t="shared" si="42"/>
        <v>0</v>
      </c>
      <c r="CY32">
        <f t="shared" si="43"/>
        <v>124.5</v>
      </c>
      <c r="CZ32">
        <f t="shared" si="44"/>
        <v>97.5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54</v>
      </c>
      <c r="DW32" t="s">
        <v>54</v>
      </c>
      <c r="DX32">
        <v>1</v>
      </c>
      <c r="EE32">
        <v>31275880</v>
      </c>
      <c r="EF32">
        <v>6</v>
      </c>
      <c r="EG32" t="s">
        <v>31</v>
      </c>
      <c r="EH32">
        <v>0</v>
      </c>
      <c r="EI32" t="s">
        <v>3</v>
      </c>
      <c r="EJ32">
        <v>1</v>
      </c>
      <c r="EK32">
        <v>58001</v>
      </c>
      <c r="EL32" t="s">
        <v>43</v>
      </c>
      <c r="EM32" t="s">
        <v>44</v>
      </c>
      <c r="EO32" t="s">
        <v>3</v>
      </c>
      <c r="EQ32">
        <v>0</v>
      </c>
      <c r="ER32">
        <v>73.91</v>
      </c>
      <c r="ES32">
        <v>43.4</v>
      </c>
      <c r="ET32">
        <v>18.61</v>
      </c>
      <c r="EU32">
        <v>3.13</v>
      </c>
      <c r="EV32">
        <v>11.9</v>
      </c>
      <c r="EW32">
        <v>1.42</v>
      </c>
      <c r="EX32">
        <v>0.27</v>
      </c>
      <c r="EY32">
        <v>0</v>
      </c>
      <c r="FQ32">
        <v>0</v>
      </c>
      <c r="FR32">
        <f t="shared" si="45"/>
        <v>0</v>
      </c>
      <c r="FS32">
        <v>0</v>
      </c>
      <c r="FX32">
        <v>83</v>
      </c>
      <c r="FY32">
        <v>65</v>
      </c>
      <c r="GA32" t="s">
        <v>3</v>
      </c>
      <c r="GD32">
        <v>1</v>
      </c>
      <c r="GF32">
        <v>2085034707</v>
      </c>
      <c r="GG32">
        <v>2</v>
      </c>
      <c r="GH32">
        <v>1</v>
      </c>
      <c r="GI32">
        <v>-2</v>
      </c>
      <c r="GJ32">
        <v>0</v>
      </c>
      <c r="GK32">
        <v>0</v>
      </c>
      <c r="GL32">
        <f t="shared" si="46"/>
        <v>0</v>
      </c>
      <c r="GM32">
        <f t="shared" si="47"/>
        <v>961</v>
      </c>
      <c r="GN32">
        <f t="shared" si="48"/>
        <v>961</v>
      </c>
      <c r="GO32">
        <f t="shared" si="49"/>
        <v>0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IK32">
        <v>0</v>
      </c>
    </row>
    <row r="33" spans="1:245" x14ac:dyDescent="0.2">
      <c r="A33">
        <v>17</v>
      </c>
      <c r="B33">
        <v>1</v>
      </c>
      <c r="C33">
        <f>ROW(SmtRes!A28)</f>
        <v>28</v>
      </c>
      <c r="D33">
        <f>ROW(EtalonRes!A28)</f>
        <v>28</v>
      </c>
      <c r="E33" t="s">
        <v>56</v>
      </c>
      <c r="F33" t="s">
        <v>57</v>
      </c>
      <c r="G33" t="s">
        <v>58</v>
      </c>
      <c r="H33" t="s">
        <v>20</v>
      </c>
      <c r="I33">
        <f>ROUND(410/100,9)</f>
        <v>4.0999999999999996</v>
      </c>
      <c r="J33">
        <v>0</v>
      </c>
      <c r="O33">
        <f t="shared" si="14"/>
        <v>55376.24</v>
      </c>
      <c r="P33">
        <f t="shared" si="15"/>
        <v>51215.56</v>
      </c>
      <c r="Q33">
        <f t="shared" si="16"/>
        <v>275.52</v>
      </c>
      <c r="R33">
        <f t="shared" si="17"/>
        <v>42.23</v>
      </c>
      <c r="S33">
        <f t="shared" si="18"/>
        <v>3885.16</v>
      </c>
      <c r="T33">
        <f t="shared" si="19"/>
        <v>0</v>
      </c>
      <c r="U33">
        <f t="shared" si="20"/>
        <v>428.35774999999995</v>
      </c>
      <c r="V33">
        <f t="shared" si="21"/>
        <v>3.2287499999999998</v>
      </c>
      <c r="W33">
        <f t="shared" si="22"/>
        <v>0</v>
      </c>
      <c r="X33">
        <f t="shared" si="23"/>
        <v>4241.58</v>
      </c>
      <c r="Y33">
        <f t="shared" si="24"/>
        <v>2160.06</v>
      </c>
      <c r="AA33">
        <v>31303232</v>
      </c>
      <c r="AB33">
        <f t="shared" si="25"/>
        <v>13506.4</v>
      </c>
      <c r="AC33">
        <f t="shared" si="26"/>
        <v>12491.6</v>
      </c>
      <c r="AD33">
        <f>ROUND(((((ET33*1.25))-((EU33*1.25)))+AE33),1)</f>
        <v>67.2</v>
      </c>
      <c r="AE33">
        <f>ROUND(((EU33*1.25)),1)</f>
        <v>10.3</v>
      </c>
      <c r="AF33">
        <f>ROUND(((EV33*1.15)),1)</f>
        <v>947.6</v>
      </c>
      <c r="AG33">
        <f t="shared" si="30"/>
        <v>0</v>
      </c>
      <c r="AH33">
        <f>((EW33*1.15))</f>
        <v>104.47749999999999</v>
      </c>
      <c r="AI33">
        <f>((EX33*1.25))</f>
        <v>0.78749999999999998</v>
      </c>
      <c r="AJ33">
        <f t="shared" si="33"/>
        <v>0</v>
      </c>
      <c r="AK33">
        <v>13369.4</v>
      </c>
      <c r="AL33">
        <v>12491.6</v>
      </c>
      <c r="AM33">
        <v>53.79</v>
      </c>
      <c r="AN33">
        <v>8.26</v>
      </c>
      <c r="AO33">
        <v>824.01</v>
      </c>
      <c r="AP33">
        <v>0</v>
      </c>
      <c r="AQ33">
        <v>90.85</v>
      </c>
      <c r="AR33">
        <v>0.63</v>
      </c>
      <c r="AS33">
        <v>0</v>
      </c>
      <c r="AT33">
        <v>108</v>
      </c>
      <c r="AU33">
        <v>55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59</v>
      </c>
      <c r="BM33">
        <v>12001</v>
      </c>
      <c r="BN33">
        <v>0</v>
      </c>
      <c r="BO33" t="s">
        <v>3</v>
      </c>
      <c r="BP33">
        <v>0</v>
      </c>
      <c r="BQ33">
        <v>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120</v>
      </c>
      <c r="CA33">
        <v>65</v>
      </c>
      <c r="CE33">
        <v>0</v>
      </c>
      <c r="CF33">
        <v>0</v>
      </c>
      <c r="CG33">
        <v>0</v>
      </c>
      <c r="CM33">
        <v>0</v>
      </c>
      <c r="CN33" t="s">
        <v>60</v>
      </c>
      <c r="CO33">
        <v>0</v>
      </c>
      <c r="CP33">
        <f t="shared" si="34"/>
        <v>55376.239999999991</v>
      </c>
      <c r="CQ33">
        <f t="shared" si="35"/>
        <v>12491.6</v>
      </c>
      <c r="CR33">
        <f t="shared" si="36"/>
        <v>67.2</v>
      </c>
      <c r="CS33">
        <f t="shared" si="37"/>
        <v>10.3</v>
      </c>
      <c r="CT33">
        <f t="shared" si="38"/>
        <v>947.6</v>
      </c>
      <c r="CU33">
        <f t="shared" si="39"/>
        <v>0</v>
      </c>
      <c r="CV33">
        <f t="shared" si="40"/>
        <v>104.47749999999999</v>
      </c>
      <c r="CW33">
        <f t="shared" si="41"/>
        <v>0.78749999999999998</v>
      </c>
      <c r="CX33">
        <f t="shared" si="42"/>
        <v>0</v>
      </c>
      <c r="CY33">
        <f t="shared" si="43"/>
        <v>4241.5811999999996</v>
      </c>
      <c r="CZ33">
        <f t="shared" si="44"/>
        <v>2160.0645</v>
      </c>
      <c r="DC33" t="s">
        <v>3</v>
      </c>
      <c r="DD33" t="s">
        <v>3</v>
      </c>
      <c r="DE33" t="s">
        <v>61</v>
      </c>
      <c r="DF33" t="s">
        <v>61</v>
      </c>
      <c r="DG33" t="s">
        <v>62</v>
      </c>
      <c r="DH33" t="s">
        <v>3</v>
      </c>
      <c r="DI33" t="s">
        <v>62</v>
      </c>
      <c r="DJ33" t="s">
        <v>61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1005</v>
      </c>
      <c r="DV33" t="s">
        <v>20</v>
      </c>
      <c r="DW33" t="s">
        <v>20</v>
      </c>
      <c r="DX33">
        <v>100</v>
      </c>
      <c r="EE33">
        <v>31275802</v>
      </c>
      <c r="EF33">
        <v>2</v>
      </c>
      <c r="EG33" t="s">
        <v>22</v>
      </c>
      <c r="EH33">
        <v>0</v>
      </c>
      <c r="EI33" t="s">
        <v>3</v>
      </c>
      <c r="EJ33">
        <v>1</v>
      </c>
      <c r="EK33">
        <v>12001</v>
      </c>
      <c r="EL33" t="s">
        <v>63</v>
      </c>
      <c r="EM33" t="s">
        <v>64</v>
      </c>
      <c r="EO33" t="s">
        <v>65</v>
      </c>
      <c r="EQ33">
        <v>0</v>
      </c>
      <c r="ER33">
        <v>13369.4</v>
      </c>
      <c r="ES33">
        <v>12491.6</v>
      </c>
      <c r="ET33">
        <v>53.79</v>
      </c>
      <c r="EU33">
        <v>8.26</v>
      </c>
      <c r="EV33">
        <v>824.01</v>
      </c>
      <c r="EW33">
        <v>90.85</v>
      </c>
      <c r="EX33">
        <v>0.63</v>
      </c>
      <c r="EY33">
        <v>0</v>
      </c>
      <c r="FQ33">
        <v>0</v>
      </c>
      <c r="FR33">
        <f t="shared" si="45"/>
        <v>0</v>
      </c>
      <c r="FS33">
        <v>0</v>
      </c>
      <c r="FT33" t="s">
        <v>25</v>
      </c>
      <c r="FU33" t="s">
        <v>26</v>
      </c>
      <c r="FX33">
        <v>108</v>
      </c>
      <c r="FY33">
        <v>55.25</v>
      </c>
      <c r="GA33" t="s">
        <v>3</v>
      </c>
      <c r="GD33">
        <v>1</v>
      </c>
      <c r="GF33">
        <v>-135230830</v>
      </c>
      <c r="GG33">
        <v>2</v>
      </c>
      <c r="GH33">
        <v>1</v>
      </c>
      <c r="GI33">
        <v>-2</v>
      </c>
      <c r="GJ33">
        <v>0</v>
      </c>
      <c r="GK33">
        <v>0</v>
      </c>
      <c r="GL33">
        <f t="shared" si="46"/>
        <v>0</v>
      </c>
      <c r="GM33">
        <f t="shared" si="47"/>
        <v>61777.88</v>
      </c>
      <c r="GN33">
        <f t="shared" si="48"/>
        <v>61777.88</v>
      </c>
      <c r="GO33">
        <f t="shared" si="49"/>
        <v>0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IK33">
        <v>0</v>
      </c>
    </row>
    <row r="34" spans="1:245" x14ac:dyDescent="0.2">
      <c r="A34">
        <v>17</v>
      </c>
      <c r="B34">
        <v>1</v>
      </c>
      <c r="C34">
        <f>ROW(SmtRes!A36)</f>
        <v>36</v>
      </c>
      <c r="D34">
        <f>ROW(EtalonRes!A36)</f>
        <v>36</v>
      </c>
      <c r="E34" t="s">
        <v>66</v>
      </c>
      <c r="F34" t="s">
        <v>67</v>
      </c>
      <c r="G34" t="s">
        <v>68</v>
      </c>
      <c r="H34" t="s">
        <v>20</v>
      </c>
      <c r="I34">
        <f>ROUND(410/100,9)</f>
        <v>4.0999999999999996</v>
      </c>
      <c r="J34">
        <v>0</v>
      </c>
      <c r="O34">
        <f t="shared" si="14"/>
        <v>3968.39</v>
      </c>
      <c r="P34">
        <f t="shared" si="15"/>
        <v>3491.15</v>
      </c>
      <c r="Q34">
        <f t="shared" si="16"/>
        <v>154.16</v>
      </c>
      <c r="R34">
        <f t="shared" si="17"/>
        <v>13.94</v>
      </c>
      <c r="S34">
        <f t="shared" si="18"/>
        <v>323.08</v>
      </c>
      <c r="T34">
        <f t="shared" si="19"/>
        <v>0</v>
      </c>
      <c r="U34">
        <f t="shared" si="20"/>
        <v>36.965599999999995</v>
      </c>
      <c r="V34">
        <f t="shared" si="21"/>
        <v>1.0762499999999999</v>
      </c>
      <c r="W34">
        <f t="shared" si="22"/>
        <v>0</v>
      </c>
      <c r="X34">
        <f t="shared" si="23"/>
        <v>363.98</v>
      </c>
      <c r="Y34">
        <f t="shared" si="24"/>
        <v>185.36</v>
      </c>
      <c r="AA34">
        <v>31303232</v>
      </c>
      <c r="AB34">
        <f t="shared" si="25"/>
        <v>967.9</v>
      </c>
      <c r="AC34">
        <f t="shared" si="26"/>
        <v>851.5</v>
      </c>
      <c r="AD34">
        <f>ROUND(((((ET34*1.25))-((EU34*1.25)))+AE34),1)</f>
        <v>37.6</v>
      </c>
      <c r="AE34">
        <f>ROUND(((EU34*1.25)),1)</f>
        <v>3.4</v>
      </c>
      <c r="AF34">
        <f>ROUND(((EV34*1.15)),1)</f>
        <v>78.8</v>
      </c>
      <c r="AG34">
        <f t="shared" si="30"/>
        <v>0</v>
      </c>
      <c r="AH34">
        <f>((EW34*1.15))</f>
        <v>9.016</v>
      </c>
      <c r="AI34">
        <f>((EX34*1.25))</f>
        <v>0.26250000000000001</v>
      </c>
      <c r="AJ34">
        <f t="shared" si="33"/>
        <v>0</v>
      </c>
      <c r="AK34">
        <v>950.09</v>
      </c>
      <c r="AL34">
        <v>851.5</v>
      </c>
      <c r="AM34">
        <v>30.07</v>
      </c>
      <c r="AN34">
        <v>2.69</v>
      </c>
      <c r="AO34">
        <v>68.52</v>
      </c>
      <c r="AP34">
        <v>0</v>
      </c>
      <c r="AQ34">
        <v>7.84</v>
      </c>
      <c r="AR34">
        <v>0.21</v>
      </c>
      <c r="AS34">
        <v>0</v>
      </c>
      <c r="AT34">
        <v>108</v>
      </c>
      <c r="AU34">
        <v>55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1</v>
      </c>
      <c r="BJ34" t="s">
        <v>69</v>
      </c>
      <c r="BM34">
        <v>12001</v>
      </c>
      <c r="BN34">
        <v>0</v>
      </c>
      <c r="BO34" t="s">
        <v>3</v>
      </c>
      <c r="BP34">
        <v>0</v>
      </c>
      <c r="BQ34">
        <v>2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120</v>
      </c>
      <c r="CA34">
        <v>65</v>
      </c>
      <c r="CE34">
        <v>0</v>
      </c>
      <c r="CF34">
        <v>0</v>
      </c>
      <c r="CG34">
        <v>0</v>
      </c>
      <c r="CM34">
        <v>0</v>
      </c>
      <c r="CN34" t="s">
        <v>60</v>
      </c>
      <c r="CO34">
        <v>0</v>
      </c>
      <c r="CP34">
        <f t="shared" si="34"/>
        <v>3968.39</v>
      </c>
      <c r="CQ34">
        <f t="shared" si="35"/>
        <v>851.5</v>
      </c>
      <c r="CR34">
        <f t="shared" si="36"/>
        <v>37.6</v>
      </c>
      <c r="CS34">
        <f t="shared" si="37"/>
        <v>3.4</v>
      </c>
      <c r="CT34">
        <f t="shared" si="38"/>
        <v>78.8</v>
      </c>
      <c r="CU34">
        <f t="shared" si="39"/>
        <v>0</v>
      </c>
      <c r="CV34">
        <f t="shared" si="40"/>
        <v>9.016</v>
      </c>
      <c r="CW34">
        <f t="shared" si="41"/>
        <v>0.26250000000000001</v>
      </c>
      <c r="CX34">
        <f t="shared" si="42"/>
        <v>0</v>
      </c>
      <c r="CY34">
        <f t="shared" si="43"/>
        <v>363.98159999999996</v>
      </c>
      <c r="CZ34">
        <f t="shared" si="44"/>
        <v>185.36099999999999</v>
      </c>
      <c r="DC34" t="s">
        <v>3</v>
      </c>
      <c r="DD34" t="s">
        <v>3</v>
      </c>
      <c r="DE34" t="s">
        <v>61</v>
      </c>
      <c r="DF34" t="s">
        <v>61</v>
      </c>
      <c r="DG34" t="s">
        <v>62</v>
      </c>
      <c r="DH34" t="s">
        <v>3</v>
      </c>
      <c r="DI34" t="s">
        <v>62</v>
      </c>
      <c r="DJ34" t="s">
        <v>61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1005</v>
      </c>
      <c r="DV34" t="s">
        <v>20</v>
      </c>
      <c r="DW34" t="s">
        <v>20</v>
      </c>
      <c r="DX34">
        <v>100</v>
      </c>
      <c r="EE34">
        <v>31275802</v>
      </c>
      <c r="EF34">
        <v>2</v>
      </c>
      <c r="EG34" t="s">
        <v>22</v>
      </c>
      <c r="EH34">
        <v>0</v>
      </c>
      <c r="EI34" t="s">
        <v>3</v>
      </c>
      <c r="EJ34">
        <v>1</v>
      </c>
      <c r="EK34">
        <v>12001</v>
      </c>
      <c r="EL34" t="s">
        <v>63</v>
      </c>
      <c r="EM34" t="s">
        <v>64</v>
      </c>
      <c r="EO34" t="s">
        <v>65</v>
      </c>
      <c r="EQ34">
        <v>0</v>
      </c>
      <c r="ER34">
        <v>950.09</v>
      </c>
      <c r="ES34">
        <v>851.5</v>
      </c>
      <c r="ET34">
        <v>30.07</v>
      </c>
      <c r="EU34">
        <v>2.69</v>
      </c>
      <c r="EV34">
        <v>68.52</v>
      </c>
      <c r="EW34">
        <v>7.84</v>
      </c>
      <c r="EX34">
        <v>0.21</v>
      </c>
      <c r="EY34">
        <v>0</v>
      </c>
      <c r="FQ34">
        <v>0</v>
      </c>
      <c r="FR34">
        <f t="shared" si="45"/>
        <v>0</v>
      </c>
      <c r="FS34">
        <v>0</v>
      </c>
      <c r="FT34" t="s">
        <v>25</v>
      </c>
      <c r="FU34" t="s">
        <v>26</v>
      </c>
      <c r="FX34">
        <v>108</v>
      </c>
      <c r="FY34">
        <v>55.25</v>
      </c>
      <c r="GA34" t="s">
        <v>3</v>
      </c>
      <c r="GD34">
        <v>1</v>
      </c>
      <c r="GF34">
        <v>-778886916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 t="shared" si="46"/>
        <v>0</v>
      </c>
      <c r="GM34">
        <f t="shared" si="47"/>
        <v>4517.7299999999996</v>
      </c>
      <c r="GN34">
        <f t="shared" si="48"/>
        <v>4517.7299999999996</v>
      </c>
      <c r="GO34">
        <f t="shared" si="49"/>
        <v>0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IK34">
        <v>0</v>
      </c>
    </row>
    <row r="35" spans="1:245" x14ac:dyDescent="0.2">
      <c r="A35">
        <v>18</v>
      </c>
      <c r="B35">
        <v>1</v>
      </c>
      <c r="C35">
        <v>36</v>
      </c>
      <c r="E35" t="s">
        <v>70</v>
      </c>
      <c r="F35" t="s">
        <v>71</v>
      </c>
      <c r="G35" t="s">
        <v>72</v>
      </c>
      <c r="H35" t="s">
        <v>73</v>
      </c>
      <c r="I35">
        <f>I34*J35</f>
        <v>-450.99999999999994</v>
      </c>
      <c r="J35">
        <v>-110</v>
      </c>
      <c r="O35">
        <f t="shared" si="14"/>
        <v>-2796.2</v>
      </c>
      <c r="P35">
        <f t="shared" si="15"/>
        <v>-2796.2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0</v>
      </c>
      <c r="X35">
        <f t="shared" si="23"/>
        <v>0</v>
      </c>
      <c r="Y35">
        <f t="shared" si="24"/>
        <v>0</v>
      </c>
      <c r="AA35">
        <v>31303232</v>
      </c>
      <c r="AB35">
        <f t="shared" si="25"/>
        <v>6.2</v>
      </c>
      <c r="AC35">
        <f t="shared" si="26"/>
        <v>6.2</v>
      </c>
      <c r="AD35">
        <f>ROUND((((ET35)-(EU35))+AE35),1)</f>
        <v>0</v>
      </c>
      <c r="AE35">
        <f t="shared" ref="AE35:AF37" si="54">ROUND((EU35),1)</f>
        <v>0</v>
      </c>
      <c r="AF35">
        <f t="shared" si="54"/>
        <v>0</v>
      </c>
      <c r="AG35">
        <f t="shared" si="30"/>
        <v>0</v>
      </c>
      <c r="AH35">
        <f t="shared" ref="AH35:AI37" si="55">(EW35)</f>
        <v>0</v>
      </c>
      <c r="AI35">
        <f t="shared" si="55"/>
        <v>0</v>
      </c>
      <c r="AJ35">
        <f t="shared" si="33"/>
        <v>0</v>
      </c>
      <c r="AK35">
        <v>6.2</v>
      </c>
      <c r="AL35">
        <v>6.2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108</v>
      </c>
      <c r="AU35">
        <v>55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1</v>
      </c>
      <c r="BJ35" t="s">
        <v>74</v>
      </c>
      <c r="BM35">
        <v>12001</v>
      </c>
      <c r="BN35">
        <v>0</v>
      </c>
      <c r="BO35" t="s">
        <v>3</v>
      </c>
      <c r="BP35">
        <v>0</v>
      </c>
      <c r="BQ35">
        <v>2</v>
      </c>
      <c r="BR35">
        <v>1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120</v>
      </c>
      <c r="CA35">
        <v>65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-2796.2</v>
      </c>
      <c r="CQ35">
        <f t="shared" si="35"/>
        <v>6.2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0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1005</v>
      </c>
      <c r="DV35" t="s">
        <v>73</v>
      </c>
      <c r="DW35" t="s">
        <v>73</v>
      </c>
      <c r="DX35">
        <v>1</v>
      </c>
      <c r="EE35">
        <v>31275802</v>
      </c>
      <c r="EF35">
        <v>2</v>
      </c>
      <c r="EG35" t="s">
        <v>22</v>
      </c>
      <c r="EH35">
        <v>0</v>
      </c>
      <c r="EI35" t="s">
        <v>3</v>
      </c>
      <c r="EJ35">
        <v>1</v>
      </c>
      <c r="EK35">
        <v>12001</v>
      </c>
      <c r="EL35" t="s">
        <v>63</v>
      </c>
      <c r="EM35" t="s">
        <v>64</v>
      </c>
      <c r="EO35" t="s">
        <v>3</v>
      </c>
      <c r="EQ35">
        <v>0</v>
      </c>
      <c r="ER35">
        <v>6.2</v>
      </c>
      <c r="ES35">
        <v>6.2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45"/>
        <v>0</v>
      </c>
      <c r="FS35">
        <v>0</v>
      </c>
      <c r="FT35" t="s">
        <v>25</v>
      </c>
      <c r="FU35" t="s">
        <v>26</v>
      </c>
      <c r="FX35">
        <v>108</v>
      </c>
      <c r="FY35">
        <v>55.25</v>
      </c>
      <c r="GA35" t="s">
        <v>3</v>
      </c>
      <c r="GD35">
        <v>1</v>
      </c>
      <c r="GF35">
        <v>1865700532</v>
      </c>
      <c r="GG35">
        <v>2</v>
      </c>
      <c r="GH35">
        <v>1</v>
      </c>
      <c r="GI35">
        <v>-2</v>
      </c>
      <c r="GJ35">
        <v>0</v>
      </c>
      <c r="GK35">
        <v>0</v>
      </c>
      <c r="GL35">
        <f t="shared" si="46"/>
        <v>0</v>
      </c>
      <c r="GM35">
        <f t="shared" si="47"/>
        <v>-2796.2</v>
      </c>
      <c r="GN35">
        <f t="shared" si="48"/>
        <v>-2796.2</v>
      </c>
      <c r="GO35">
        <f t="shared" si="49"/>
        <v>0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IK35">
        <v>0</v>
      </c>
    </row>
    <row r="36" spans="1:245" x14ac:dyDescent="0.2">
      <c r="A36">
        <v>18</v>
      </c>
      <c r="B36">
        <v>1</v>
      </c>
      <c r="C36">
        <v>35</v>
      </c>
      <c r="E36" t="s">
        <v>75</v>
      </c>
      <c r="F36" t="s">
        <v>76</v>
      </c>
      <c r="G36" t="s">
        <v>77</v>
      </c>
      <c r="H36" t="s">
        <v>37</v>
      </c>
      <c r="I36">
        <f>I34*J36</f>
        <v>-0.20499999999999999</v>
      </c>
      <c r="J36">
        <v>-0.05</v>
      </c>
      <c r="O36">
        <f t="shared" si="14"/>
        <v>-694.95</v>
      </c>
      <c r="P36">
        <f t="shared" si="15"/>
        <v>-694.95</v>
      </c>
      <c r="Q36">
        <f t="shared" si="16"/>
        <v>0</v>
      </c>
      <c r="R36">
        <f t="shared" si="17"/>
        <v>0</v>
      </c>
      <c r="S36">
        <f t="shared" si="18"/>
        <v>0</v>
      </c>
      <c r="T36">
        <f t="shared" si="19"/>
        <v>0</v>
      </c>
      <c r="U36">
        <f t="shared" si="20"/>
        <v>0</v>
      </c>
      <c r="V36">
        <f t="shared" si="21"/>
        <v>0</v>
      </c>
      <c r="W36">
        <f t="shared" si="22"/>
        <v>0</v>
      </c>
      <c r="X36">
        <f t="shared" si="23"/>
        <v>0</v>
      </c>
      <c r="Y36">
        <f t="shared" si="24"/>
        <v>0</v>
      </c>
      <c r="AA36">
        <v>31303232</v>
      </c>
      <c r="AB36">
        <f t="shared" si="25"/>
        <v>3390</v>
      </c>
      <c r="AC36">
        <f t="shared" si="26"/>
        <v>3390</v>
      </c>
      <c r="AD36">
        <f>ROUND((((ET36)-(EU36))+AE36),1)</f>
        <v>0</v>
      </c>
      <c r="AE36">
        <f t="shared" si="54"/>
        <v>0</v>
      </c>
      <c r="AF36">
        <f t="shared" si="54"/>
        <v>0</v>
      </c>
      <c r="AG36">
        <f t="shared" si="30"/>
        <v>0</v>
      </c>
      <c r="AH36">
        <f t="shared" si="55"/>
        <v>0</v>
      </c>
      <c r="AI36">
        <f t="shared" si="55"/>
        <v>0</v>
      </c>
      <c r="AJ36">
        <f t="shared" si="33"/>
        <v>0</v>
      </c>
      <c r="AK36">
        <v>3390</v>
      </c>
      <c r="AL36">
        <v>3390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108</v>
      </c>
      <c r="AU36">
        <v>55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78</v>
      </c>
      <c r="BM36">
        <v>12001</v>
      </c>
      <c r="BN36">
        <v>0</v>
      </c>
      <c r="BO36" t="s">
        <v>3</v>
      </c>
      <c r="BP36">
        <v>0</v>
      </c>
      <c r="BQ36">
        <v>2</v>
      </c>
      <c r="BR36">
        <v>1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120</v>
      </c>
      <c r="CA36">
        <v>65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-694.95</v>
      </c>
      <c r="CQ36">
        <f t="shared" si="35"/>
        <v>3390</v>
      </c>
      <c r="CR36">
        <f t="shared" si="36"/>
        <v>0</v>
      </c>
      <c r="CS36">
        <f t="shared" si="37"/>
        <v>0</v>
      </c>
      <c r="CT36">
        <f t="shared" si="38"/>
        <v>0</v>
      </c>
      <c r="CU36">
        <f t="shared" si="39"/>
        <v>0</v>
      </c>
      <c r="CV36">
        <f t="shared" si="40"/>
        <v>0</v>
      </c>
      <c r="CW36">
        <f t="shared" si="41"/>
        <v>0</v>
      </c>
      <c r="CX36">
        <f t="shared" si="42"/>
        <v>0</v>
      </c>
      <c r="CY36">
        <f t="shared" si="43"/>
        <v>0</v>
      </c>
      <c r="CZ36">
        <f t="shared" si="44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1009</v>
      </c>
      <c r="DV36" t="s">
        <v>37</v>
      </c>
      <c r="DW36" t="s">
        <v>37</v>
      </c>
      <c r="DX36">
        <v>1000</v>
      </c>
      <c r="EE36">
        <v>31275802</v>
      </c>
      <c r="EF36">
        <v>2</v>
      </c>
      <c r="EG36" t="s">
        <v>22</v>
      </c>
      <c r="EH36">
        <v>0</v>
      </c>
      <c r="EI36" t="s">
        <v>3</v>
      </c>
      <c r="EJ36">
        <v>1</v>
      </c>
      <c r="EK36">
        <v>12001</v>
      </c>
      <c r="EL36" t="s">
        <v>63</v>
      </c>
      <c r="EM36" t="s">
        <v>64</v>
      </c>
      <c r="EO36" t="s">
        <v>3</v>
      </c>
      <c r="EQ36">
        <v>0</v>
      </c>
      <c r="ER36">
        <v>3390</v>
      </c>
      <c r="ES36">
        <v>3390</v>
      </c>
      <c r="ET36">
        <v>0</v>
      </c>
      <c r="EU36">
        <v>0</v>
      </c>
      <c r="EV36">
        <v>0</v>
      </c>
      <c r="EW36">
        <v>0</v>
      </c>
      <c r="EX36">
        <v>0</v>
      </c>
      <c r="FQ36">
        <v>0</v>
      </c>
      <c r="FR36">
        <f t="shared" si="45"/>
        <v>0</v>
      </c>
      <c r="FS36">
        <v>0</v>
      </c>
      <c r="FT36" t="s">
        <v>25</v>
      </c>
      <c r="FU36" t="s">
        <v>26</v>
      </c>
      <c r="FX36">
        <v>108</v>
      </c>
      <c r="FY36">
        <v>55.25</v>
      </c>
      <c r="GA36" t="s">
        <v>3</v>
      </c>
      <c r="GD36">
        <v>1</v>
      </c>
      <c r="GF36">
        <v>-967072784</v>
      </c>
      <c r="GG36">
        <v>2</v>
      </c>
      <c r="GH36">
        <v>1</v>
      </c>
      <c r="GI36">
        <v>-2</v>
      </c>
      <c r="GJ36">
        <v>0</v>
      </c>
      <c r="GK36">
        <v>0</v>
      </c>
      <c r="GL36">
        <f t="shared" si="46"/>
        <v>0</v>
      </c>
      <c r="GM36">
        <f t="shared" si="47"/>
        <v>-694.95</v>
      </c>
      <c r="GN36">
        <f t="shared" si="48"/>
        <v>-694.95</v>
      </c>
      <c r="GO36">
        <f t="shared" si="49"/>
        <v>0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IK36">
        <v>0</v>
      </c>
    </row>
    <row r="37" spans="1:245" x14ac:dyDescent="0.2">
      <c r="A37">
        <v>17</v>
      </c>
      <c r="B37">
        <v>1</v>
      </c>
      <c r="E37" t="s">
        <v>79</v>
      </c>
      <c r="F37" t="s">
        <v>80</v>
      </c>
      <c r="G37" t="s">
        <v>81</v>
      </c>
      <c r="H37" t="s">
        <v>73</v>
      </c>
      <c r="I37">
        <v>451</v>
      </c>
      <c r="J37">
        <v>0</v>
      </c>
      <c r="O37">
        <f t="shared" si="14"/>
        <v>5592.4</v>
      </c>
      <c r="P37">
        <f t="shared" si="15"/>
        <v>5592.4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31303232</v>
      </c>
      <c r="AB37">
        <f t="shared" si="25"/>
        <v>12.4</v>
      </c>
      <c r="AC37">
        <f t="shared" si="26"/>
        <v>12.4</v>
      </c>
      <c r="AD37">
        <f>ROUND((((ET37)-(EU37))+AE37),1)</f>
        <v>0</v>
      </c>
      <c r="AE37">
        <f t="shared" si="54"/>
        <v>0</v>
      </c>
      <c r="AF37">
        <f t="shared" si="54"/>
        <v>0</v>
      </c>
      <c r="AG37">
        <f t="shared" si="30"/>
        <v>0</v>
      </c>
      <c r="AH37">
        <f t="shared" si="55"/>
        <v>0</v>
      </c>
      <c r="AI37">
        <f t="shared" si="55"/>
        <v>0</v>
      </c>
      <c r="AJ37">
        <f t="shared" si="33"/>
        <v>0</v>
      </c>
      <c r="AK37">
        <v>12.37</v>
      </c>
      <c r="AL37">
        <v>12.37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1</v>
      </c>
      <c r="BJ37" t="s">
        <v>82</v>
      </c>
      <c r="BM37">
        <v>500001</v>
      </c>
      <c r="BN37">
        <v>0</v>
      </c>
      <c r="BO37" t="s">
        <v>3</v>
      </c>
      <c r="BP37">
        <v>0</v>
      </c>
      <c r="BQ37">
        <v>8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5592.4</v>
      </c>
      <c r="CQ37">
        <f t="shared" si="35"/>
        <v>12.4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0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1005</v>
      </c>
      <c r="DV37" t="s">
        <v>73</v>
      </c>
      <c r="DW37" t="s">
        <v>73</v>
      </c>
      <c r="DX37">
        <v>1</v>
      </c>
      <c r="EE37">
        <v>31275733</v>
      </c>
      <c r="EF37">
        <v>8</v>
      </c>
      <c r="EG37" t="s">
        <v>83</v>
      </c>
      <c r="EH37">
        <v>0</v>
      </c>
      <c r="EI37" t="s">
        <v>3</v>
      </c>
      <c r="EJ37">
        <v>1</v>
      </c>
      <c r="EK37">
        <v>500001</v>
      </c>
      <c r="EL37" t="s">
        <v>84</v>
      </c>
      <c r="EM37" t="s">
        <v>85</v>
      </c>
      <c r="EO37" t="s">
        <v>3</v>
      </c>
      <c r="EQ37">
        <v>0</v>
      </c>
      <c r="ER37">
        <v>12.37</v>
      </c>
      <c r="ES37">
        <v>12.37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0</v>
      </c>
      <c r="FY37">
        <v>0</v>
      </c>
      <c r="GA37" t="s">
        <v>3</v>
      </c>
      <c r="GD37">
        <v>1</v>
      </c>
      <c r="GF37">
        <v>213052973</v>
      </c>
      <c r="GG37">
        <v>2</v>
      </c>
      <c r="GH37">
        <v>1</v>
      </c>
      <c r="GI37">
        <v>-2</v>
      </c>
      <c r="GJ37">
        <v>0</v>
      </c>
      <c r="GK37">
        <v>0</v>
      </c>
      <c r="GL37">
        <f t="shared" si="46"/>
        <v>0</v>
      </c>
      <c r="GM37">
        <f t="shared" si="47"/>
        <v>5592.4</v>
      </c>
      <c r="GN37">
        <f t="shared" si="48"/>
        <v>5592.4</v>
      </c>
      <c r="GO37">
        <f t="shared" si="49"/>
        <v>0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IK37">
        <v>0</v>
      </c>
    </row>
    <row r="38" spans="1:245" x14ac:dyDescent="0.2">
      <c r="A38">
        <v>17</v>
      </c>
      <c r="B38">
        <v>1</v>
      </c>
      <c r="C38">
        <f>ROW(SmtRes!A46)</f>
        <v>46</v>
      </c>
      <c r="D38">
        <f>ROW(EtalonRes!A46)</f>
        <v>46</v>
      </c>
      <c r="E38" t="s">
        <v>86</v>
      </c>
      <c r="F38" t="s">
        <v>87</v>
      </c>
      <c r="G38" t="s">
        <v>88</v>
      </c>
      <c r="H38" t="s">
        <v>54</v>
      </c>
      <c r="I38">
        <v>1</v>
      </c>
      <c r="J38">
        <v>0</v>
      </c>
      <c r="O38">
        <f t="shared" si="14"/>
        <v>314</v>
      </c>
      <c r="P38">
        <f t="shared" si="15"/>
        <v>224.5</v>
      </c>
      <c r="Q38">
        <f t="shared" si="16"/>
        <v>24.5</v>
      </c>
      <c r="R38">
        <f t="shared" si="17"/>
        <v>3.5</v>
      </c>
      <c r="S38">
        <f t="shared" si="18"/>
        <v>65</v>
      </c>
      <c r="T38">
        <f t="shared" si="19"/>
        <v>0</v>
      </c>
      <c r="U38">
        <f t="shared" si="20"/>
        <v>7.6244999999999994</v>
      </c>
      <c r="V38">
        <f t="shared" si="21"/>
        <v>0.27500000000000002</v>
      </c>
      <c r="W38">
        <f t="shared" si="22"/>
        <v>0</v>
      </c>
      <c r="X38">
        <f t="shared" si="23"/>
        <v>72.61</v>
      </c>
      <c r="Y38">
        <f t="shared" si="24"/>
        <v>36.99</v>
      </c>
      <c r="AA38">
        <v>31303232</v>
      </c>
      <c r="AB38">
        <f t="shared" si="25"/>
        <v>314</v>
      </c>
      <c r="AC38">
        <f t="shared" si="26"/>
        <v>224.5</v>
      </c>
      <c r="AD38">
        <f>ROUND(((((ET38*1.25))-((EU38*1.25)))+AE38),1)</f>
        <v>24.5</v>
      </c>
      <c r="AE38">
        <f>ROUND(((EU38*1.25)),1)</f>
        <v>3.5</v>
      </c>
      <c r="AF38">
        <f>ROUND(((EV38*1.15)),1)</f>
        <v>65</v>
      </c>
      <c r="AG38">
        <f t="shared" si="30"/>
        <v>0</v>
      </c>
      <c r="AH38">
        <f>((EW38*1.15))</f>
        <v>7.6244999999999994</v>
      </c>
      <c r="AI38">
        <f>((EX38*1.25))</f>
        <v>0.27500000000000002</v>
      </c>
      <c r="AJ38">
        <f t="shared" si="33"/>
        <v>0</v>
      </c>
      <c r="AK38">
        <v>300.58999999999997</v>
      </c>
      <c r="AL38">
        <v>224.49</v>
      </c>
      <c r="AM38">
        <v>19.55</v>
      </c>
      <c r="AN38">
        <v>2.77</v>
      </c>
      <c r="AO38">
        <v>56.55</v>
      </c>
      <c r="AP38">
        <v>0</v>
      </c>
      <c r="AQ38">
        <v>6.63</v>
      </c>
      <c r="AR38">
        <v>0.22</v>
      </c>
      <c r="AS38">
        <v>0</v>
      </c>
      <c r="AT38">
        <v>106</v>
      </c>
      <c r="AU38">
        <v>54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1</v>
      </c>
      <c r="BJ38" t="s">
        <v>89</v>
      </c>
      <c r="BM38">
        <v>10001</v>
      </c>
      <c r="BN38">
        <v>0</v>
      </c>
      <c r="BO38" t="s">
        <v>3</v>
      </c>
      <c r="BP38">
        <v>0</v>
      </c>
      <c r="BQ38">
        <v>2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118</v>
      </c>
      <c r="CA38">
        <v>63</v>
      </c>
      <c r="CE38">
        <v>0</v>
      </c>
      <c r="CF38">
        <v>0</v>
      </c>
      <c r="CG38">
        <v>0</v>
      </c>
      <c r="CM38">
        <v>0</v>
      </c>
      <c r="CN38" t="s">
        <v>60</v>
      </c>
      <c r="CO38">
        <v>0</v>
      </c>
      <c r="CP38">
        <f t="shared" si="34"/>
        <v>314</v>
      </c>
      <c r="CQ38">
        <f t="shared" si="35"/>
        <v>224.5</v>
      </c>
      <c r="CR38">
        <f t="shared" si="36"/>
        <v>24.5</v>
      </c>
      <c r="CS38">
        <f t="shared" si="37"/>
        <v>3.5</v>
      </c>
      <c r="CT38">
        <f t="shared" si="38"/>
        <v>65</v>
      </c>
      <c r="CU38">
        <f t="shared" si="39"/>
        <v>0</v>
      </c>
      <c r="CV38">
        <f t="shared" si="40"/>
        <v>7.6244999999999994</v>
      </c>
      <c r="CW38">
        <f t="shared" si="41"/>
        <v>0.27500000000000002</v>
      </c>
      <c r="CX38">
        <f t="shared" si="42"/>
        <v>0</v>
      </c>
      <c r="CY38">
        <f t="shared" si="43"/>
        <v>72.61</v>
      </c>
      <c r="CZ38">
        <f t="shared" si="44"/>
        <v>36.99</v>
      </c>
      <c r="DC38" t="s">
        <v>3</v>
      </c>
      <c r="DD38" t="s">
        <v>3</v>
      </c>
      <c r="DE38" t="s">
        <v>61</v>
      </c>
      <c r="DF38" t="s">
        <v>61</v>
      </c>
      <c r="DG38" t="s">
        <v>62</v>
      </c>
      <c r="DH38" t="s">
        <v>3</v>
      </c>
      <c r="DI38" t="s">
        <v>62</v>
      </c>
      <c r="DJ38" t="s">
        <v>61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1013</v>
      </c>
      <c r="DV38" t="s">
        <v>54</v>
      </c>
      <c r="DW38" t="s">
        <v>54</v>
      </c>
      <c r="DX38">
        <v>1</v>
      </c>
      <c r="EE38">
        <v>31275800</v>
      </c>
      <c r="EF38">
        <v>2</v>
      </c>
      <c r="EG38" t="s">
        <v>22</v>
      </c>
      <c r="EH38">
        <v>0</v>
      </c>
      <c r="EI38" t="s">
        <v>3</v>
      </c>
      <c r="EJ38">
        <v>1</v>
      </c>
      <c r="EK38">
        <v>10001</v>
      </c>
      <c r="EL38" t="s">
        <v>90</v>
      </c>
      <c r="EM38" t="s">
        <v>91</v>
      </c>
      <c r="EO38" t="s">
        <v>65</v>
      </c>
      <c r="EQ38">
        <v>0</v>
      </c>
      <c r="ER38">
        <v>300.58999999999997</v>
      </c>
      <c r="ES38">
        <v>224.49</v>
      </c>
      <c r="ET38">
        <v>19.55</v>
      </c>
      <c r="EU38">
        <v>2.77</v>
      </c>
      <c r="EV38">
        <v>56.55</v>
      </c>
      <c r="EW38">
        <v>6.63</v>
      </c>
      <c r="EX38">
        <v>0.22</v>
      </c>
      <c r="EY38">
        <v>0</v>
      </c>
      <c r="FQ38">
        <v>0</v>
      </c>
      <c r="FR38">
        <f t="shared" si="45"/>
        <v>0</v>
      </c>
      <c r="FS38">
        <v>0</v>
      </c>
      <c r="FT38" t="s">
        <v>25</v>
      </c>
      <c r="FU38" t="s">
        <v>26</v>
      </c>
      <c r="FX38">
        <v>106.2</v>
      </c>
      <c r="FY38">
        <v>53.55</v>
      </c>
      <c r="GA38" t="s">
        <v>3</v>
      </c>
      <c r="GD38">
        <v>1</v>
      </c>
      <c r="GF38">
        <v>241855628</v>
      </c>
      <c r="GG38">
        <v>2</v>
      </c>
      <c r="GH38">
        <v>1</v>
      </c>
      <c r="GI38">
        <v>-2</v>
      </c>
      <c r="GJ38">
        <v>0</v>
      </c>
      <c r="GK38">
        <v>0</v>
      </c>
      <c r="GL38">
        <f t="shared" si="46"/>
        <v>0</v>
      </c>
      <c r="GM38">
        <f t="shared" si="47"/>
        <v>423.6</v>
      </c>
      <c r="GN38">
        <f t="shared" si="48"/>
        <v>423.6</v>
      </c>
      <c r="GO38">
        <f t="shared" si="49"/>
        <v>0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IK38">
        <v>0</v>
      </c>
    </row>
    <row r="39" spans="1:245" x14ac:dyDescent="0.2">
      <c r="A39">
        <v>18</v>
      </c>
      <c r="B39">
        <v>1</v>
      </c>
      <c r="C39">
        <v>41</v>
      </c>
      <c r="E39" t="s">
        <v>92</v>
      </c>
      <c r="F39" t="s">
        <v>93</v>
      </c>
      <c r="G39" t="s">
        <v>94</v>
      </c>
      <c r="H39" t="s">
        <v>95</v>
      </c>
      <c r="I39">
        <f>I38*J39</f>
        <v>3</v>
      </c>
      <c r="J39">
        <v>3</v>
      </c>
      <c r="O39">
        <f t="shared" si="14"/>
        <v>48.9</v>
      </c>
      <c r="P39">
        <f t="shared" si="15"/>
        <v>48.9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31303232</v>
      </c>
      <c r="AB39">
        <f t="shared" si="25"/>
        <v>16.3</v>
      </c>
      <c r="AC39">
        <f t="shared" si="26"/>
        <v>16.3</v>
      </c>
      <c r="AD39">
        <f>ROUND((((ET39)-(EU39))+AE39),1)</f>
        <v>0</v>
      </c>
      <c r="AE39">
        <f>ROUND((EU39),1)</f>
        <v>0</v>
      </c>
      <c r="AF39">
        <f>ROUND((EV39),1)</f>
        <v>0</v>
      </c>
      <c r="AG39">
        <f t="shared" si="30"/>
        <v>0</v>
      </c>
      <c r="AH39">
        <f>(EW39)</f>
        <v>0</v>
      </c>
      <c r="AI39">
        <f>(EX39)</f>
        <v>0</v>
      </c>
      <c r="AJ39">
        <f t="shared" si="33"/>
        <v>0</v>
      </c>
      <c r="AK39">
        <v>16.28</v>
      </c>
      <c r="AL39">
        <v>16.28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106</v>
      </c>
      <c r="AU39">
        <v>54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96</v>
      </c>
      <c r="BM39">
        <v>10001</v>
      </c>
      <c r="BN39">
        <v>0</v>
      </c>
      <c r="BO39" t="s">
        <v>3</v>
      </c>
      <c r="BP39">
        <v>0</v>
      </c>
      <c r="BQ39">
        <v>2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118</v>
      </c>
      <c r="CA39">
        <v>63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48.9</v>
      </c>
      <c r="CQ39">
        <f t="shared" si="35"/>
        <v>16.3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1013</v>
      </c>
      <c r="DV39" t="s">
        <v>95</v>
      </c>
      <c r="DW39" t="s">
        <v>95</v>
      </c>
      <c r="DX39">
        <v>1</v>
      </c>
      <c r="EE39">
        <v>31275800</v>
      </c>
      <c r="EF39">
        <v>2</v>
      </c>
      <c r="EG39" t="s">
        <v>22</v>
      </c>
      <c r="EH39">
        <v>0</v>
      </c>
      <c r="EI39" t="s">
        <v>3</v>
      </c>
      <c r="EJ39">
        <v>1</v>
      </c>
      <c r="EK39">
        <v>10001</v>
      </c>
      <c r="EL39" t="s">
        <v>90</v>
      </c>
      <c r="EM39" t="s">
        <v>91</v>
      </c>
      <c r="EO39" t="s">
        <v>3</v>
      </c>
      <c r="EQ39">
        <v>0</v>
      </c>
      <c r="ER39">
        <v>16.28</v>
      </c>
      <c r="ES39">
        <v>16.28</v>
      </c>
      <c r="ET39">
        <v>0</v>
      </c>
      <c r="EU39">
        <v>0</v>
      </c>
      <c r="EV39">
        <v>0</v>
      </c>
      <c r="EW39">
        <v>0</v>
      </c>
      <c r="EX39">
        <v>0</v>
      </c>
      <c r="FQ39">
        <v>0</v>
      </c>
      <c r="FR39">
        <f t="shared" si="45"/>
        <v>0</v>
      </c>
      <c r="FS39">
        <v>0</v>
      </c>
      <c r="FT39" t="s">
        <v>25</v>
      </c>
      <c r="FU39" t="s">
        <v>26</v>
      </c>
      <c r="FX39">
        <v>106.2</v>
      </c>
      <c r="FY39">
        <v>53.55</v>
      </c>
      <c r="GA39" t="s">
        <v>3</v>
      </c>
      <c r="GD39">
        <v>1</v>
      </c>
      <c r="GF39">
        <v>-964592514</v>
      </c>
      <c r="GG39">
        <v>2</v>
      </c>
      <c r="GH39">
        <v>1</v>
      </c>
      <c r="GI39">
        <v>-2</v>
      </c>
      <c r="GJ39">
        <v>0</v>
      </c>
      <c r="GK39">
        <v>0</v>
      </c>
      <c r="GL39">
        <f t="shared" si="46"/>
        <v>0</v>
      </c>
      <c r="GM39">
        <f t="shared" si="47"/>
        <v>48.9</v>
      </c>
      <c r="GN39">
        <f t="shared" si="48"/>
        <v>48.9</v>
      </c>
      <c r="GO39">
        <f t="shared" si="49"/>
        <v>0</v>
      </c>
      <c r="GP39">
        <f t="shared" si="50"/>
        <v>0</v>
      </c>
      <c r="GR39">
        <v>0</v>
      </c>
      <c r="GS39">
        <v>3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IK39">
        <v>0</v>
      </c>
    </row>
    <row r="40" spans="1:245" x14ac:dyDescent="0.2">
      <c r="A40">
        <v>18</v>
      </c>
      <c r="B40">
        <v>1</v>
      </c>
      <c r="C40">
        <v>46</v>
      </c>
      <c r="E40" t="s">
        <v>97</v>
      </c>
      <c r="F40" t="s">
        <v>98</v>
      </c>
      <c r="G40" t="s">
        <v>99</v>
      </c>
      <c r="H40" t="s">
        <v>73</v>
      </c>
      <c r="I40">
        <f>I38*J40</f>
        <v>0.72</v>
      </c>
      <c r="J40">
        <v>0.72</v>
      </c>
      <c r="O40">
        <f t="shared" si="14"/>
        <v>116.28</v>
      </c>
      <c r="P40">
        <f t="shared" si="15"/>
        <v>116.28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0</v>
      </c>
      <c r="X40">
        <f t="shared" si="23"/>
        <v>0</v>
      </c>
      <c r="Y40">
        <f t="shared" si="24"/>
        <v>0</v>
      </c>
      <c r="AA40">
        <v>31303232</v>
      </c>
      <c r="AB40">
        <f t="shared" si="25"/>
        <v>161.5</v>
      </c>
      <c r="AC40">
        <f t="shared" si="26"/>
        <v>161.5</v>
      </c>
      <c r="AD40">
        <f>ROUND((((ET40)-(EU40))+AE40),1)</f>
        <v>0</v>
      </c>
      <c r="AE40">
        <f>ROUND((EU40),1)</f>
        <v>0</v>
      </c>
      <c r="AF40">
        <f>ROUND((EV40),1)</f>
        <v>0</v>
      </c>
      <c r="AG40">
        <f t="shared" si="30"/>
        <v>0</v>
      </c>
      <c r="AH40">
        <f>(EW40)</f>
        <v>0</v>
      </c>
      <c r="AI40">
        <f>(EX40)</f>
        <v>0</v>
      </c>
      <c r="AJ40">
        <f t="shared" si="33"/>
        <v>0</v>
      </c>
      <c r="AK40">
        <v>161.47</v>
      </c>
      <c r="AL40">
        <v>161.47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106</v>
      </c>
      <c r="AU40">
        <v>54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1</v>
      </c>
      <c r="BJ40" t="s">
        <v>100</v>
      </c>
      <c r="BM40">
        <v>10001</v>
      </c>
      <c r="BN40">
        <v>0</v>
      </c>
      <c r="BO40" t="s">
        <v>3</v>
      </c>
      <c r="BP40">
        <v>0</v>
      </c>
      <c r="BQ40">
        <v>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118</v>
      </c>
      <c r="CA40">
        <v>63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116.28</v>
      </c>
      <c r="CQ40">
        <f t="shared" si="35"/>
        <v>161.5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0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1005</v>
      </c>
      <c r="DV40" t="s">
        <v>73</v>
      </c>
      <c r="DW40" t="s">
        <v>73</v>
      </c>
      <c r="DX40">
        <v>1</v>
      </c>
      <c r="EE40">
        <v>31275800</v>
      </c>
      <c r="EF40">
        <v>2</v>
      </c>
      <c r="EG40" t="s">
        <v>22</v>
      </c>
      <c r="EH40">
        <v>0</v>
      </c>
      <c r="EI40" t="s">
        <v>3</v>
      </c>
      <c r="EJ40">
        <v>1</v>
      </c>
      <c r="EK40">
        <v>10001</v>
      </c>
      <c r="EL40" t="s">
        <v>90</v>
      </c>
      <c r="EM40" t="s">
        <v>91</v>
      </c>
      <c r="EO40" t="s">
        <v>3</v>
      </c>
      <c r="EQ40">
        <v>0</v>
      </c>
      <c r="ER40">
        <v>161.47</v>
      </c>
      <c r="ES40">
        <v>161.47</v>
      </c>
      <c r="ET40">
        <v>0</v>
      </c>
      <c r="EU40">
        <v>0</v>
      </c>
      <c r="EV40">
        <v>0</v>
      </c>
      <c r="EW40">
        <v>0</v>
      </c>
      <c r="EX40">
        <v>0</v>
      </c>
      <c r="FQ40">
        <v>0</v>
      </c>
      <c r="FR40">
        <f t="shared" si="45"/>
        <v>0</v>
      </c>
      <c r="FS40">
        <v>0</v>
      </c>
      <c r="FT40" t="s">
        <v>25</v>
      </c>
      <c r="FU40" t="s">
        <v>26</v>
      </c>
      <c r="FX40">
        <v>106.2</v>
      </c>
      <c r="FY40">
        <v>53.55</v>
      </c>
      <c r="GA40" t="s">
        <v>3</v>
      </c>
      <c r="GD40">
        <v>1</v>
      </c>
      <c r="GF40">
        <v>535409302</v>
      </c>
      <c r="GG40">
        <v>2</v>
      </c>
      <c r="GH40">
        <v>1</v>
      </c>
      <c r="GI40">
        <v>-2</v>
      </c>
      <c r="GJ40">
        <v>0</v>
      </c>
      <c r="GK40">
        <v>0</v>
      </c>
      <c r="GL40">
        <f t="shared" si="46"/>
        <v>0</v>
      </c>
      <c r="GM40">
        <f t="shared" si="47"/>
        <v>116.28</v>
      </c>
      <c r="GN40">
        <f t="shared" si="48"/>
        <v>116.28</v>
      </c>
      <c r="GO40">
        <f t="shared" si="49"/>
        <v>0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IK40">
        <v>0</v>
      </c>
    </row>
    <row r="41" spans="1:245" x14ac:dyDescent="0.2">
      <c r="A41">
        <v>17</v>
      </c>
      <c r="B41">
        <v>1</v>
      </c>
      <c r="C41">
        <f>ROW(SmtRes!A52)</f>
        <v>52</v>
      </c>
      <c r="D41">
        <f>ROW(EtalonRes!A52)</f>
        <v>52</v>
      </c>
      <c r="E41" t="s">
        <v>101</v>
      </c>
      <c r="F41" t="s">
        <v>102</v>
      </c>
      <c r="G41" t="s">
        <v>103</v>
      </c>
      <c r="H41" t="s">
        <v>20</v>
      </c>
      <c r="I41">
        <f>ROUND(16/100,9)</f>
        <v>0.16</v>
      </c>
      <c r="J41">
        <v>0</v>
      </c>
      <c r="O41">
        <f t="shared" si="14"/>
        <v>1414.84</v>
      </c>
      <c r="P41">
        <f t="shared" si="15"/>
        <v>1291.8699999999999</v>
      </c>
      <c r="Q41">
        <f t="shared" si="16"/>
        <v>3.02</v>
      </c>
      <c r="R41">
        <f t="shared" si="17"/>
        <v>0.45</v>
      </c>
      <c r="S41">
        <f t="shared" si="18"/>
        <v>119.95</v>
      </c>
      <c r="T41">
        <f t="shared" si="19"/>
        <v>0</v>
      </c>
      <c r="U41">
        <f t="shared" si="20"/>
        <v>14.68136</v>
      </c>
      <c r="V41">
        <f t="shared" si="21"/>
        <v>3.5999999999999997E-2</v>
      </c>
      <c r="W41">
        <f t="shared" si="22"/>
        <v>0</v>
      </c>
      <c r="X41">
        <f t="shared" si="23"/>
        <v>127.62</v>
      </c>
      <c r="Y41">
        <f t="shared" si="24"/>
        <v>65.02</v>
      </c>
      <c r="AA41">
        <v>31303232</v>
      </c>
      <c r="AB41">
        <f t="shared" si="25"/>
        <v>8842.7999999999993</v>
      </c>
      <c r="AC41">
        <f t="shared" si="26"/>
        <v>8074.2</v>
      </c>
      <c r="AD41">
        <f>ROUND(((((ET41*1.25))-((EU41*1.25)))+AE41),1)</f>
        <v>18.899999999999999</v>
      </c>
      <c r="AE41">
        <f>ROUND(((EU41*1.25)),1)</f>
        <v>2.8</v>
      </c>
      <c r="AF41">
        <f>ROUND(((EV41*1.15)),1)</f>
        <v>749.7</v>
      </c>
      <c r="AG41">
        <f t="shared" si="30"/>
        <v>0</v>
      </c>
      <c r="AH41">
        <f>((EW41*1.15))</f>
        <v>91.758499999999998</v>
      </c>
      <c r="AI41">
        <f>((EX41*1.25))</f>
        <v>0.22499999999999998</v>
      </c>
      <c r="AJ41">
        <f t="shared" si="33"/>
        <v>0</v>
      </c>
      <c r="AK41">
        <v>8741.1200000000008</v>
      </c>
      <c r="AL41">
        <v>8074.17</v>
      </c>
      <c r="AM41">
        <v>15.07</v>
      </c>
      <c r="AN41">
        <v>2.23</v>
      </c>
      <c r="AO41">
        <v>651.88</v>
      </c>
      <c r="AP41">
        <v>0</v>
      </c>
      <c r="AQ41">
        <v>79.790000000000006</v>
      </c>
      <c r="AR41">
        <v>0.18</v>
      </c>
      <c r="AS41">
        <v>0</v>
      </c>
      <c r="AT41">
        <v>106</v>
      </c>
      <c r="AU41">
        <v>54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0</v>
      </c>
      <c r="BI41">
        <v>1</v>
      </c>
      <c r="BJ41" t="s">
        <v>104</v>
      </c>
      <c r="BM41">
        <v>10001</v>
      </c>
      <c r="BN41">
        <v>0</v>
      </c>
      <c r="BO41" t="s">
        <v>3</v>
      </c>
      <c r="BP41">
        <v>0</v>
      </c>
      <c r="BQ41">
        <v>2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118</v>
      </c>
      <c r="CA41">
        <v>63</v>
      </c>
      <c r="CE41">
        <v>0</v>
      </c>
      <c r="CF41">
        <v>0</v>
      </c>
      <c r="CG41">
        <v>0</v>
      </c>
      <c r="CM41">
        <v>0</v>
      </c>
      <c r="CN41" t="s">
        <v>60</v>
      </c>
      <c r="CO41">
        <v>0</v>
      </c>
      <c r="CP41">
        <f t="shared" si="34"/>
        <v>1414.84</v>
      </c>
      <c r="CQ41">
        <f t="shared" si="35"/>
        <v>8074.2</v>
      </c>
      <c r="CR41">
        <f t="shared" si="36"/>
        <v>18.899999999999999</v>
      </c>
      <c r="CS41">
        <f t="shared" si="37"/>
        <v>2.8</v>
      </c>
      <c r="CT41">
        <f t="shared" si="38"/>
        <v>749.7</v>
      </c>
      <c r="CU41">
        <f t="shared" si="39"/>
        <v>0</v>
      </c>
      <c r="CV41">
        <f t="shared" si="40"/>
        <v>91.758499999999998</v>
      </c>
      <c r="CW41">
        <f t="shared" si="41"/>
        <v>0.22499999999999998</v>
      </c>
      <c r="CX41">
        <f t="shared" si="42"/>
        <v>0</v>
      </c>
      <c r="CY41">
        <f t="shared" si="43"/>
        <v>127.62400000000001</v>
      </c>
      <c r="CZ41">
        <f t="shared" si="44"/>
        <v>65.016000000000005</v>
      </c>
      <c r="DC41" t="s">
        <v>3</v>
      </c>
      <c r="DD41" t="s">
        <v>3</v>
      </c>
      <c r="DE41" t="s">
        <v>61</v>
      </c>
      <c r="DF41" t="s">
        <v>61</v>
      </c>
      <c r="DG41" t="s">
        <v>62</v>
      </c>
      <c r="DH41" t="s">
        <v>3</v>
      </c>
      <c r="DI41" t="s">
        <v>62</v>
      </c>
      <c r="DJ41" t="s">
        <v>61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1005</v>
      </c>
      <c r="DV41" t="s">
        <v>20</v>
      </c>
      <c r="DW41" t="s">
        <v>20</v>
      </c>
      <c r="DX41">
        <v>100</v>
      </c>
      <c r="EE41">
        <v>31275800</v>
      </c>
      <c r="EF41">
        <v>2</v>
      </c>
      <c r="EG41" t="s">
        <v>22</v>
      </c>
      <c r="EH41">
        <v>0</v>
      </c>
      <c r="EI41" t="s">
        <v>3</v>
      </c>
      <c r="EJ41">
        <v>1</v>
      </c>
      <c r="EK41">
        <v>10001</v>
      </c>
      <c r="EL41" t="s">
        <v>90</v>
      </c>
      <c r="EM41" t="s">
        <v>91</v>
      </c>
      <c r="EO41" t="s">
        <v>65</v>
      </c>
      <c r="EQ41">
        <v>0</v>
      </c>
      <c r="ER41">
        <v>8741.1200000000008</v>
      </c>
      <c r="ES41">
        <v>8074.17</v>
      </c>
      <c r="ET41">
        <v>15.07</v>
      </c>
      <c r="EU41">
        <v>2.23</v>
      </c>
      <c r="EV41">
        <v>651.88</v>
      </c>
      <c r="EW41">
        <v>79.790000000000006</v>
      </c>
      <c r="EX41">
        <v>0.18</v>
      </c>
      <c r="EY41">
        <v>0</v>
      </c>
      <c r="FQ41">
        <v>0</v>
      </c>
      <c r="FR41">
        <f t="shared" si="45"/>
        <v>0</v>
      </c>
      <c r="FS41">
        <v>0</v>
      </c>
      <c r="FT41" t="s">
        <v>25</v>
      </c>
      <c r="FU41" t="s">
        <v>26</v>
      </c>
      <c r="FX41">
        <v>106.2</v>
      </c>
      <c r="FY41">
        <v>53.55</v>
      </c>
      <c r="GA41" t="s">
        <v>3</v>
      </c>
      <c r="GD41">
        <v>1</v>
      </c>
      <c r="GF41">
        <v>-1967749517</v>
      </c>
      <c r="GG41">
        <v>2</v>
      </c>
      <c r="GH41">
        <v>1</v>
      </c>
      <c r="GI41">
        <v>-2</v>
      </c>
      <c r="GJ41">
        <v>0</v>
      </c>
      <c r="GK41">
        <v>0</v>
      </c>
      <c r="GL41">
        <f t="shared" si="46"/>
        <v>0</v>
      </c>
      <c r="GM41">
        <f t="shared" si="47"/>
        <v>1607.48</v>
      </c>
      <c r="GN41">
        <f t="shared" si="48"/>
        <v>1607.48</v>
      </c>
      <c r="GO41">
        <f t="shared" si="49"/>
        <v>0</v>
      </c>
      <c r="GP41">
        <f t="shared" si="50"/>
        <v>0</v>
      </c>
      <c r="GR41">
        <v>0</v>
      </c>
      <c r="GS41">
        <v>3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IK41">
        <v>0</v>
      </c>
    </row>
    <row r="42" spans="1:245" x14ac:dyDescent="0.2">
      <c r="A42">
        <v>17</v>
      </c>
      <c r="B42">
        <v>1</v>
      </c>
      <c r="E42" t="s">
        <v>105</v>
      </c>
      <c r="F42" t="s">
        <v>106</v>
      </c>
      <c r="G42" t="s">
        <v>107</v>
      </c>
      <c r="H42" t="s">
        <v>108</v>
      </c>
      <c r="I42">
        <v>6.4</v>
      </c>
      <c r="J42">
        <v>0</v>
      </c>
      <c r="O42">
        <f t="shared" si="14"/>
        <v>192</v>
      </c>
      <c r="P42">
        <f t="shared" si="15"/>
        <v>192</v>
      </c>
      <c r="Q42">
        <f t="shared" si="16"/>
        <v>0</v>
      </c>
      <c r="R42">
        <f t="shared" si="17"/>
        <v>0</v>
      </c>
      <c r="S42">
        <f t="shared" si="18"/>
        <v>0</v>
      </c>
      <c r="T42">
        <f t="shared" si="19"/>
        <v>0</v>
      </c>
      <c r="U42">
        <f t="shared" si="20"/>
        <v>0</v>
      </c>
      <c r="V42">
        <f t="shared" si="21"/>
        <v>0</v>
      </c>
      <c r="W42">
        <f t="shared" si="22"/>
        <v>0</v>
      </c>
      <c r="X42">
        <f t="shared" si="23"/>
        <v>0</v>
      </c>
      <c r="Y42">
        <f t="shared" si="24"/>
        <v>0</v>
      </c>
      <c r="AA42">
        <v>31303232</v>
      </c>
      <c r="AB42">
        <f t="shared" si="25"/>
        <v>30</v>
      </c>
      <c r="AC42">
        <f t="shared" si="26"/>
        <v>30</v>
      </c>
      <c r="AD42">
        <f>ROUND((((ET42)-(EU42))+AE42),1)</f>
        <v>0</v>
      </c>
      <c r="AE42">
        <f>ROUND((EU42),1)</f>
        <v>0</v>
      </c>
      <c r="AF42">
        <f>ROUND((EV42),1)</f>
        <v>0</v>
      </c>
      <c r="AG42">
        <f t="shared" si="30"/>
        <v>0</v>
      </c>
      <c r="AH42">
        <f>(EW42)</f>
        <v>0</v>
      </c>
      <c r="AI42">
        <f>(EX42)</f>
        <v>0</v>
      </c>
      <c r="AJ42">
        <f t="shared" si="33"/>
        <v>0</v>
      </c>
      <c r="AK42">
        <v>29.99</v>
      </c>
      <c r="AL42">
        <v>29.99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1</v>
      </c>
      <c r="AW42">
        <v>1</v>
      </c>
      <c r="AZ42">
        <v>1</v>
      </c>
      <c r="BA42">
        <v>1</v>
      </c>
      <c r="BB42">
        <v>1</v>
      </c>
      <c r="BC42">
        <v>1</v>
      </c>
      <c r="BD42" t="s">
        <v>3</v>
      </c>
      <c r="BE42" t="s">
        <v>3</v>
      </c>
      <c r="BF42" t="s">
        <v>3</v>
      </c>
      <c r="BG42" t="s">
        <v>3</v>
      </c>
      <c r="BH42">
        <v>3</v>
      </c>
      <c r="BI42">
        <v>1</v>
      </c>
      <c r="BJ42" t="s">
        <v>109</v>
      </c>
      <c r="BM42">
        <v>500001</v>
      </c>
      <c r="BN42">
        <v>0</v>
      </c>
      <c r="BO42" t="s">
        <v>3</v>
      </c>
      <c r="BP42">
        <v>0</v>
      </c>
      <c r="BQ42">
        <v>8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0</v>
      </c>
      <c r="CA42">
        <v>0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34"/>
        <v>192</v>
      </c>
      <c r="CQ42">
        <f t="shared" si="35"/>
        <v>30</v>
      </c>
      <c r="CR42">
        <f t="shared" si="36"/>
        <v>0</v>
      </c>
      <c r="CS42">
        <f t="shared" si="37"/>
        <v>0</v>
      </c>
      <c r="CT42">
        <f t="shared" si="38"/>
        <v>0</v>
      </c>
      <c r="CU42">
        <f t="shared" si="39"/>
        <v>0</v>
      </c>
      <c r="CV42">
        <f t="shared" si="40"/>
        <v>0</v>
      </c>
      <c r="CW42">
        <f t="shared" si="41"/>
        <v>0</v>
      </c>
      <c r="CX42">
        <f t="shared" si="42"/>
        <v>0</v>
      </c>
      <c r="CY42">
        <f t="shared" si="43"/>
        <v>0</v>
      </c>
      <c r="CZ42">
        <f t="shared" si="44"/>
        <v>0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1010</v>
      </c>
      <c r="DV42" t="s">
        <v>108</v>
      </c>
      <c r="DW42" t="s">
        <v>108</v>
      </c>
      <c r="DX42">
        <v>1</v>
      </c>
      <c r="EE42">
        <v>31275733</v>
      </c>
      <c r="EF42">
        <v>8</v>
      </c>
      <c r="EG42" t="s">
        <v>83</v>
      </c>
      <c r="EH42">
        <v>0</v>
      </c>
      <c r="EI42" t="s">
        <v>3</v>
      </c>
      <c r="EJ42">
        <v>1</v>
      </c>
      <c r="EK42">
        <v>500001</v>
      </c>
      <c r="EL42" t="s">
        <v>84</v>
      </c>
      <c r="EM42" t="s">
        <v>85</v>
      </c>
      <c r="EO42" t="s">
        <v>3</v>
      </c>
      <c r="EQ42">
        <v>0</v>
      </c>
      <c r="ER42">
        <v>29.99</v>
      </c>
      <c r="ES42">
        <v>29.99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FQ42">
        <v>0</v>
      </c>
      <c r="FR42">
        <f t="shared" si="45"/>
        <v>0</v>
      </c>
      <c r="FS42">
        <v>0</v>
      </c>
      <c r="FX42">
        <v>0</v>
      </c>
      <c r="FY42">
        <v>0</v>
      </c>
      <c r="GA42" t="s">
        <v>3</v>
      </c>
      <c r="GD42">
        <v>1</v>
      </c>
      <c r="GF42">
        <v>-29252924</v>
      </c>
      <c r="GG42">
        <v>2</v>
      </c>
      <c r="GH42">
        <v>1</v>
      </c>
      <c r="GI42">
        <v>-2</v>
      </c>
      <c r="GJ42">
        <v>0</v>
      </c>
      <c r="GK42">
        <v>0</v>
      </c>
      <c r="GL42">
        <f t="shared" si="46"/>
        <v>0</v>
      </c>
      <c r="GM42">
        <f t="shared" si="47"/>
        <v>192</v>
      </c>
      <c r="GN42">
        <f t="shared" si="48"/>
        <v>192</v>
      </c>
      <c r="GO42">
        <f t="shared" si="49"/>
        <v>0</v>
      </c>
      <c r="GP42">
        <f t="shared" si="50"/>
        <v>0</v>
      </c>
      <c r="GR42">
        <v>0</v>
      </c>
      <c r="GS42">
        <v>3</v>
      </c>
      <c r="GT42">
        <v>0</v>
      </c>
      <c r="GU42" t="s">
        <v>3</v>
      </c>
      <c r="GV42">
        <f t="shared" si="51"/>
        <v>0</v>
      </c>
      <c r="GW42">
        <v>1</v>
      </c>
      <c r="GX42">
        <f t="shared" si="52"/>
        <v>0</v>
      </c>
      <c r="HA42">
        <v>0</v>
      </c>
      <c r="HB42">
        <v>0</v>
      </c>
      <c r="HC42">
        <f t="shared" si="53"/>
        <v>0</v>
      </c>
      <c r="IK42">
        <v>0</v>
      </c>
    </row>
    <row r="43" spans="1:245" x14ac:dyDescent="0.2">
      <c r="A43">
        <v>17</v>
      </c>
      <c r="B43">
        <v>1</v>
      </c>
      <c r="C43">
        <f>ROW(SmtRes!A59)</f>
        <v>59</v>
      </c>
      <c r="D43">
        <f>ROW(EtalonRes!A59)</f>
        <v>59</v>
      </c>
      <c r="E43" t="s">
        <v>110</v>
      </c>
      <c r="F43" t="s">
        <v>111</v>
      </c>
      <c r="G43" t="s">
        <v>112</v>
      </c>
      <c r="H43" t="s">
        <v>20</v>
      </c>
      <c r="I43">
        <f>ROUND(94/100,9)</f>
        <v>0.94</v>
      </c>
      <c r="J43">
        <v>0</v>
      </c>
      <c r="O43">
        <f t="shared" si="14"/>
        <v>5161.26</v>
      </c>
      <c r="P43">
        <f t="shared" si="15"/>
        <v>3773.07</v>
      </c>
      <c r="Q43">
        <f t="shared" si="16"/>
        <v>69.56</v>
      </c>
      <c r="R43">
        <f t="shared" si="17"/>
        <v>12.31</v>
      </c>
      <c r="S43">
        <f t="shared" si="18"/>
        <v>1318.63</v>
      </c>
      <c r="T43">
        <f t="shared" si="19"/>
        <v>0</v>
      </c>
      <c r="U43">
        <f t="shared" si="20"/>
        <v>154.58299999999997</v>
      </c>
      <c r="V43">
        <f t="shared" si="21"/>
        <v>1.0574999999999999</v>
      </c>
      <c r="W43">
        <f t="shared" si="22"/>
        <v>0</v>
      </c>
      <c r="X43">
        <f t="shared" si="23"/>
        <v>1410.8</v>
      </c>
      <c r="Y43">
        <f t="shared" si="24"/>
        <v>718.71</v>
      </c>
      <c r="AA43">
        <v>31303232</v>
      </c>
      <c r="AB43">
        <f t="shared" si="25"/>
        <v>5490.7</v>
      </c>
      <c r="AC43">
        <f t="shared" si="26"/>
        <v>4013.9</v>
      </c>
      <c r="AD43">
        <f>ROUND(((((ET43*1.25))-((EU43*1.25)))+AE43),1)</f>
        <v>74</v>
      </c>
      <c r="AE43">
        <f>ROUND(((EU43*1.25)),1)</f>
        <v>13.1</v>
      </c>
      <c r="AF43">
        <f>ROUND(((EV43*1.15)),1)</f>
        <v>1402.8</v>
      </c>
      <c r="AG43">
        <f t="shared" si="30"/>
        <v>0</v>
      </c>
      <c r="AH43">
        <f>((EW43*1.15))</f>
        <v>164.45</v>
      </c>
      <c r="AI43">
        <f>((EX43*1.25))</f>
        <v>1.125</v>
      </c>
      <c r="AJ43">
        <f t="shared" si="33"/>
        <v>0</v>
      </c>
      <c r="AK43">
        <v>5292.86</v>
      </c>
      <c r="AL43">
        <v>4013.93</v>
      </c>
      <c r="AM43">
        <v>59.14</v>
      </c>
      <c r="AN43">
        <v>10.44</v>
      </c>
      <c r="AO43">
        <v>1219.79</v>
      </c>
      <c r="AP43">
        <v>0</v>
      </c>
      <c r="AQ43">
        <v>143</v>
      </c>
      <c r="AR43">
        <v>0.9</v>
      </c>
      <c r="AS43">
        <v>0</v>
      </c>
      <c r="AT43">
        <v>106</v>
      </c>
      <c r="AU43">
        <v>54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1</v>
      </c>
      <c r="BD43" t="s">
        <v>3</v>
      </c>
      <c r="BE43" t="s">
        <v>3</v>
      </c>
      <c r="BF43" t="s">
        <v>3</v>
      </c>
      <c r="BG43" t="s">
        <v>3</v>
      </c>
      <c r="BH43">
        <v>0</v>
      </c>
      <c r="BI43">
        <v>1</v>
      </c>
      <c r="BJ43" t="s">
        <v>113</v>
      </c>
      <c r="BM43">
        <v>10001</v>
      </c>
      <c r="BN43">
        <v>0</v>
      </c>
      <c r="BO43" t="s">
        <v>3</v>
      </c>
      <c r="BP43">
        <v>0</v>
      </c>
      <c r="BQ43">
        <v>2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118</v>
      </c>
      <c r="CA43">
        <v>63</v>
      </c>
      <c r="CE43">
        <v>0</v>
      </c>
      <c r="CF43">
        <v>0</v>
      </c>
      <c r="CG43">
        <v>0</v>
      </c>
      <c r="CM43">
        <v>0</v>
      </c>
      <c r="CN43" t="s">
        <v>60</v>
      </c>
      <c r="CO43">
        <v>0</v>
      </c>
      <c r="CP43">
        <f t="shared" si="34"/>
        <v>5161.26</v>
      </c>
      <c r="CQ43">
        <f t="shared" si="35"/>
        <v>4013.9</v>
      </c>
      <c r="CR43">
        <f t="shared" si="36"/>
        <v>74</v>
      </c>
      <c r="CS43">
        <f t="shared" si="37"/>
        <v>13.1</v>
      </c>
      <c r="CT43">
        <f t="shared" si="38"/>
        <v>1402.8</v>
      </c>
      <c r="CU43">
        <f t="shared" si="39"/>
        <v>0</v>
      </c>
      <c r="CV43">
        <f t="shared" si="40"/>
        <v>164.45</v>
      </c>
      <c r="CW43">
        <f t="shared" si="41"/>
        <v>1.125</v>
      </c>
      <c r="CX43">
        <f t="shared" si="42"/>
        <v>0</v>
      </c>
      <c r="CY43">
        <f t="shared" si="43"/>
        <v>1410.7964000000002</v>
      </c>
      <c r="CZ43">
        <f t="shared" si="44"/>
        <v>718.70760000000007</v>
      </c>
      <c r="DC43" t="s">
        <v>3</v>
      </c>
      <c r="DD43" t="s">
        <v>3</v>
      </c>
      <c r="DE43" t="s">
        <v>61</v>
      </c>
      <c r="DF43" t="s">
        <v>61</v>
      </c>
      <c r="DG43" t="s">
        <v>62</v>
      </c>
      <c r="DH43" t="s">
        <v>3</v>
      </c>
      <c r="DI43" t="s">
        <v>62</v>
      </c>
      <c r="DJ43" t="s">
        <v>61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1005</v>
      </c>
      <c r="DV43" t="s">
        <v>20</v>
      </c>
      <c r="DW43" t="s">
        <v>20</v>
      </c>
      <c r="DX43">
        <v>100</v>
      </c>
      <c r="EE43">
        <v>31275800</v>
      </c>
      <c r="EF43">
        <v>2</v>
      </c>
      <c r="EG43" t="s">
        <v>22</v>
      </c>
      <c r="EH43">
        <v>0</v>
      </c>
      <c r="EI43" t="s">
        <v>3</v>
      </c>
      <c r="EJ43">
        <v>1</v>
      </c>
      <c r="EK43">
        <v>10001</v>
      </c>
      <c r="EL43" t="s">
        <v>90</v>
      </c>
      <c r="EM43" t="s">
        <v>91</v>
      </c>
      <c r="EO43" t="s">
        <v>65</v>
      </c>
      <c r="EQ43">
        <v>0</v>
      </c>
      <c r="ER43">
        <v>5292.86</v>
      </c>
      <c r="ES43">
        <v>4013.93</v>
      </c>
      <c r="ET43">
        <v>59.14</v>
      </c>
      <c r="EU43">
        <v>10.44</v>
      </c>
      <c r="EV43">
        <v>1219.79</v>
      </c>
      <c r="EW43">
        <v>143</v>
      </c>
      <c r="EX43">
        <v>0.9</v>
      </c>
      <c r="EY43">
        <v>0</v>
      </c>
      <c r="FQ43">
        <v>0</v>
      </c>
      <c r="FR43">
        <f t="shared" si="45"/>
        <v>0</v>
      </c>
      <c r="FS43">
        <v>0</v>
      </c>
      <c r="FT43" t="s">
        <v>25</v>
      </c>
      <c r="FU43" t="s">
        <v>26</v>
      </c>
      <c r="FX43">
        <v>106.2</v>
      </c>
      <c r="FY43">
        <v>53.55</v>
      </c>
      <c r="GA43" t="s">
        <v>3</v>
      </c>
      <c r="GD43">
        <v>1</v>
      </c>
      <c r="GF43">
        <v>556252602</v>
      </c>
      <c r="GG43">
        <v>2</v>
      </c>
      <c r="GH43">
        <v>1</v>
      </c>
      <c r="GI43">
        <v>-2</v>
      </c>
      <c r="GJ43">
        <v>0</v>
      </c>
      <c r="GK43">
        <v>0</v>
      </c>
      <c r="GL43">
        <f t="shared" si="46"/>
        <v>0</v>
      </c>
      <c r="GM43">
        <f t="shared" si="47"/>
        <v>7290.77</v>
      </c>
      <c r="GN43">
        <f t="shared" si="48"/>
        <v>7290.77</v>
      </c>
      <c r="GO43">
        <f t="shared" si="49"/>
        <v>0</v>
      </c>
      <c r="GP43">
        <f t="shared" si="50"/>
        <v>0</v>
      </c>
      <c r="GR43">
        <v>0</v>
      </c>
      <c r="GS43">
        <v>3</v>
      </c>
      <c r="GT43">
        <v>0</v>
      </c>
      <c r="GU43" t="s">
        <v>3</v>
      </c>
      <c r="GV43">
        <f t="shared" si="51"/>
        <v>0</v>
      </c>
      <c r="GW43">
        <v>1</v>
      </c>
      <c r="GX43">
        <f t="shared" si="52"/>
        <v>0</v>
      </c>
      <c r="HA43">
        <v>0</v>
      </c>
      <c r="HB43">
        <v>0</v>
      </c>
      <c r="HC43">
        <f t="shared" si="53"/>
        <v>0</v>
      </c>
      <c r="IK43">
        <v>0</v>
      </c>
    </row>
    <row r="44" spans="1:245" x14ac:dyDescent="0.2">
      <c r="A44">
        <v>17</v>
      </c>
      <c r="B44">
        <v>1</v>
      </c>
      <c r="C44">
        <f>ROW(SmtRes!A64)</f>
        <v>64</v>
      </c>
      <c r="D44">
        <f>ROW(EtalonRes!A64)</f>
        <v>64</v>
      </c>
      <c r="E44" t="s">
        <v>114</v>
      </c>
      <c r="F44" t="s">
        <v>115</v>
      </c>
      <c r="G44" t="s">
        <v>116</v>
      </c>
      <c r="H44" t="s">
        <v>20</v>
      </c>
      <c r="I44">
        <f>ROUND(54/100,9)</f>
        <v>0.54</v>
      </c>
      <c r="J44">
        <v>0</v>
      </c>
      <c r="O44">
        <f t="shared" si="14"/>
        <v>2697.94</v>
      </c>
      <c r="P44">
        <f t="shared" si="15"/>
        <v>2561.4899999999998</v>
      </c>
      <c r="Q44">
        <f t="shared" si="16"/>
        <v>4.6399999999999997</v>
      </c>
      <c r="R44">
        <f t="shared" si="17"/>
        <v>0.81</v>
      </c>
      <c r="S44">
        <f t="shared" si="18"/>
        <v>131.81</v>
      </c>
      <c r="T44">
        <f t="shared" si="19"/>
        <v>0</v>
      </c>
      <c r="U44">
        <f t="shared" si="20"/>
        <v>16.135199999999998</v>
      </c>
      <c r="V44">
        <f t="shared" si="21"/>
        <v>7.128000000000001E-2</v>
      </c>
      <c r="W44">
        <f t="shared" si="22"/>
        <v>0</v>
      </c>
      <c r="X44">
        <f t="shared" si="23"/>
        <v>140.58000000000001</v>
      </c>
      <c r="Y44">
        <f t="shared" si="24"/>
        <v>71.61</v>
      </c>
      <c r="AA44">
        <v>31303232</v>
      </c>
      <c r="AB44">
        <f t="shared" si="25"/>
        <v>4996.2</v>
      </c>
      <c r="AC44">
        <f t="shared" si="26"/>
        <v>4743.5</v>
      </c>
      <c r="AD44">
        <f>ROUND(((((ET44*1.2))-((EU44*1.2)))+AE44),1)</f>
        <v>8.6</v>
      </c>
      <c r="AE44">
        <f>ROUND(((EU44*1.2)),1)</f>
        <v>1.5</v>
      </c>
      <c r="AF44">
        <f>ROUND(((EV44*1.2)),1)</f>
        <v>244.1</v>
      </c>
      <c r="AG44">
        <f t="shared" si="30"/>
        <v>0</v>
      </c>
      <c r="AH44">
        <f>((EW44*1.2))</f>
        <v>29.879999999999995</v>
      </c>
      <c r="AI44">
        <f>((EX44*1.2))</f>
        <v>0.13200000000000001</v>
      </c>
      <c r="AJ44">
        <f t="shared" si="33"/>
        <v>0</v>
      </c>
      <c r="AK44">
        <v>4954.1899999999996</v>
      </c>
      <c r="AL44">
        <v>4743.53</v>
      </c>
      <c r="AM44">
        <v>7.23</v>
      </c>
      <c r="AN44">
        <v>1.28</v>
      </c>
      <c r="AO44">
        <v>203.43</v>
      </c>
      <c r="AP44">
        <v>0</v>
      </c>
      <c r="AQ44">
        <v>24.9</v>
      </c>
      <c r="AR44">
        <v>0.11</v>
      </c>
      <c r="AS44">
        <v>0</v>
      </c>
      <c r="AT44">
        <v>106</v>
      </c>
      <c r="AU44">
        <v>54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1</v>
      </c>
      <c r="BD44" t="s">
        <v>3</v>
      </c>
      <c r="BE44" t="s">
        <v>3</v>
      </c>
      <c r="BF44" t="s">
        <v>3</v>
      </c>
      <c r="BG44" t="s">
        <v>3</v>
      </c>
      <c r="BH44">
        <v>0</v>
      </c>
      <c r="BI44">
        <v>1</v>
      </c>
      <c r="BJ44" t="s">
        <v>117</v>
      </c>
      <c r="BM44">
        <v>10001</v>
      </c>
      <c r="BN44">
        <v>0</v>
      </c>
      <c r="BO44" t="s">
        <v>3</v>
      </c>
      <c r="BP44">
        <v>0</v>
      </c>
      <c r="BQ44">
        <v>2</v>
      </c>
      <c r="BR44">
        <v>0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118</v>
      </c>
      <c r="CA44">
        <v>63</v>
      </c>
      <c r="CE44">
        <v>0</v>
      </c>
      <c r="CF44">
        <v>0</v>
      </c>
      <c r="CG44">
        <v>0</v>
      </c>
      <c r="CM44">
        <v>0</v>
      </c>
      <c r="CN44" t="s">
        <v>804</v>
      </c>
      <c r="CO44">
        <v>0</v>
      </c>
      <c r="CP44">
        <f t="shared" si="34"/>
        <v>2697.9399999999996</v>
      </c>
      <c r="CQ44">
        <f t="shared" si="35"/>
        <v>4743.5</v>
      </c>
      <c r="CR44">
        <f t="shared" si="36"/>
        <v>8.6</v>
      </c>
      <c r="CS44">
        <f t="shared" si="37"/>
        <v>1.5</v>
      </c>
      <c r="CT44">
        <f t="shared" si="38"/>
        <v>244.1</v>
      </c>
      <c r="CU44">
        <f t="shared" si="39"/>
        <v>0</v>
      </c>
      <c r="CV44">
        <f t="shared" si="40"/>
        <v>29.879999999999995</v>
      </c>
      <c r="CW44">
        <f t="shared" si="41"/>
        <v>0.13200000000000001</v>
      </c>
      <c r="CX44">
        <f t="shared" si="42"/>
        <v>0</v>
      </c>
      <c r="CY44">
        <f t="shared" si="43"/>
        <v>140.5772</v>
      </c>
      <c r="CZ44">
        <f t="shared" si="44"/>
        <v>71.614800000000002</v>
      </c>
      <c r="DC44" t="s">
        <v>3</v>
      </c>
      <c r="DD44" t="s">
        <v>3</v>
      </c>
      <c r="DE44" t="s">
        <v>118</v>
      </c>
      <c r="DF44" t="s">
        <v>118</v>
      </c>
      <c r="DG44" t="s">
        <v>118</v>
      </c>
      <c r="DH44" t="s">
        <v>3</v>
      </c>
      <c r="DI44" t="s">
        <v>118</v>
      </c>
      <c r="DJ44" t="s">
        <v>118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1005</v>
      </c>
      <c r="DV44" t="s">
        <v>20</v>
      </c>
      <c r="DW44" t="s">
        <v>20</v>
      </c>
      <c r="DX44">
        <v>100</v>
      </c>
      <c r="EE44">
        <v>31275800</v>
      </c>
      <c r="EF44">
        <v>2</v>
      </c>
      <c r="EG44" t="s">
        <v>22</v>
      </c>
      <c r="EH44">
        <v>0</v>
      </c>
      <c r="EI44" t="s">
        <v>3</v>
      </c>
      <c r="EJ44">
        <v>1</v>
      </c>
      <c r="EK44">
        <v>10001</v>
      </c>
      <c r="EL44" t="s">
        <v>90</v>
      </c>
      <c r="EM44" t="s">
        <v>91</v>
      </c>
      <c r="EO44" t="s">
        <v>119</v>
      </c>
      <c r="EQ44">
        <v>0</v>
      </c>
      <c r="ER44">
        <v>4954.1899999999996</v>
      </c>
      <c r="ES44">
        <v>4743.53</v>
      </c>
      <c r="ET44">
        <v>7.23</v>
      </c>
      <c r="EU44">
        <v>1.28</v>
      </c>
      <c r="EV44">
        <v>203.43</v>
      </c>
      <c r="EW44">
        <v>24.9</v>
      </c>
      <c r="EX44">
        <v>0.11</v>
      </c>
      <c r="EY44">
        <v>0</v>
      </c>
      <c r="FQ44">
        <v>0</v>
      </c>
      <c r="FR44">
        <f t="shared" si="45"/>
        <v>0</v>
      </c>
      <c r="FS44">
        <v>0</v>
      </c>
      <c r="FT44" t="s">
        <v>25</v>
      </c>
      <c r="FU44" t="s">
        <v>26</v>
      </c>
      <c r="FX44">
        <v>106.2</v>
      </c>
      <c r="FY44">
        <v>53.55</v>
      </c>
      <c r="GA44" t="s">
        <v>3</v>
      </c>
      <c r="GD44">
        <v>1</v>
      </c>
      <c r="GF44">
        <v>-1474369494</v>
      </c>
      <c r="GG44">
        <v>2</v>
      </c>
      <c r="GH44">
        <v>1</v>
      </c>
      <c r="GI44">
        <v>-2</v>
      </c>
      <c r="GJ44">
        <v>0</v>
      </c>
      <c r="GK44">
        <v>0</v>
      </c>
      <c r="GL44">
        <f t="shared" si="46"/>
        <v>0</v>
      </c>
      <c r="GM44">
        <f t="shared" si="47"/>
        <v>2910.13</v>
      </c>
      <c r="GN44">
        <f t="shared" si="48"/>
        <v>2910.13</v>
      </c>
      <c r="GO44">
        <f t="shared" si="49"/>
        <v>0</v>
      </c>
      <c r="GP44">
        <f t="shared" si="50"/>
        <v>0</v>
      </c>
      <c r="GR44">
        <v>0</v>
      </c>
      <c r="GS44">
        <v>3</v>
      </c>
      <c r="GT44">
        <v>0</v>
      </c>
      <c r="GU44" t="s">
        <v>3</v>
      </c>
      <c r="GV44">
        <f t="shared" si="51"/>
        <v>0</v>
      </c>
      <c r="GW44">
        <v>1</v>
      </c>
      <c r="GX44">
        <f t="shared" si="52"/>
        <v>0</v>
      </c>
      <c r="HA44">
        <v>0</v>
      </c>
      <c r="HB44">
        <v>0</v>
      </c>
      <c r="HC44">
        <f t="shared" si="53"/>
        <v>0</v>
      </c>
      <c r="IK44">
        <v>0</v>
      </c>
    </row>
    <row r="45" spans="1:245" x14ac:dyDescent="0.2">
      <c r="A45">
        <v>17</v>
      </c>
      <c r="B45">
        <v>1</v>
      </c>
      <c r="C45">
        <f>ROW(SmtRes!A74)</f>
        <v>74</v>
      </c>
      <c r="D45">
        <f>ROW(EtalonRes!A74)</f>
        <v>74</v>
      </c>
      <c r="E45" t="s">
        <v>120</v>
      </c>
      <c r="F45" t="s">
        <v>121</v>
      </c>
      <c r="G45" t="s">
        <v>122</v>
      </c>
      <c r="H45" t="s">
        <v>20</v>
      </c>
      <c r="I45">
        <f>ROUND(40/100,9)</f>
        <v>0.4</v>
      </c>
      <c r="J45">
        <v>0</v>
      </c>
      <c r="O45">
        <f t="shared" si="14"/>
        <v>239.76</v>
      </c>
      <c r="P45">
        <f t="shared" si="15"/>
        <v>107.04</v>
      </c>
      <c r="Q45">
        <f t="shared" si="16"/>
        <v>1.8</v>
      </c>
      <c r="R45">
        <f t="shared" si="17"/>
        <v>0.36</v>
      </c>
      <c r="S45">
        <f t="shared" si="18"/>
        <v>130.91999999999999</v>
      </c>
      <c r="T45">
        <f t="shared" si="19"/>
        <v>0</v>
      </c>
      <c r="U45">
        <f t="shared" si="20"/>
        <v>14.977600000000002</v>
      </c>
      <c r="V45">
        <f t="shared" si="21"/>
        <v>0.03</v>
      </c>
      <c r="W45">
        <f t="shared" si="22"/>
        <v>0</v>
      </c>
      <c r="X45">
        <f t="shared" si="23"/>
        <v>124.72</v>
      </c>
      <c r="Y45">
        <f t="shared" si="24"/>
        <v>61.7</v>
      </c>
      <c r="AA45">
        <v>31303232</v>
      </c>
      <c r="AB45">
        <f t="shared" si="25"/>
        <v>599.4</v>
      </c>
      <c r="AC45">
        <f t="shared" si="26"/>
        <v>267.60000000000002</v>
      </c>
      <c r="AD45">
        <f>ROUND(((((ET45*1.25))-((EU45*1.25)))+AE45),1)</f>
        <v>4.5</v>
      </c>
      <c r="AE45">
        <f>ROUND(((EU45*1.25)),1)</f>
        <v>0.9</v>
      </c>
      <c r="AF45">
        <f>ROUND(((EV45*1.15)),1)</f>
        <v>327.3</v>
      </c>
      <c r="AG45">
        <f t="shared" si="30"/>
        <v>0</v>
      </c>
      <c r="AH45">
        <f>((EW45*1.15))</f>
        <v>37.444000000000003</v>
      </c>
      <c r="AI45">
        <f>((EX45*1.25))</f>
        <v>7.4999999999999997E-2</v>
      </c>
      <c r="AJ45">
        <f t="shared" si="33"/>
        <v>0</v>
      </c>
      <c r="AK45">
        <v>555.80999999999995</v>
      </c>
      <c r="AL45">
        <v>267.64</v>
      </c>
      <c r="AM45">
        <v>3.6</v>
      </c>
      <c r="AN45">
        <v>0.72</v>
      </c>
      <c r="AO45">
        <v>284.57</v>
      </c>
      <c r="AP45">
        <v>0</v>
      </c>
      <c r="AQ45">
        <v>32.56</v>
      </c>
      <c r="AR45">
        <v>0.06</v>
      </c>
      <c r="AS45">
        <v>0</v>
      </c>
      <c r="AT45">
        <v>95</v>
      </c>
      <c r="AU45">
        <v>47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1</v>
      </c>
      <c r="BD45" t="s">
        <v>3</v>
      </c>
      <c r="BE45" t="s">
        <v>3</v>
      </c>
      <c r="BF45" t="s">
        <v>3</v>
      </c>
      <c r="BG45" t="s">
        <v>3</v>
      </c>
      <c r="BH45">
        <v>0</v>
      </c>
      <c r="BI45">
        <v>1</v>
      </c>
      <c r="BJ45" t="s">
        <v>123</v>
      </c>
      <c r="BM45">
        <v>15001</v>
      </c>
      <c r="BN45">
        <v>0</v>
      </c>
      <c r="BO45" t="s">
        <v>3</v>
      </c>
      <c r="BP45">
        <v>0</v>
      </c>
      <c r="BQ45">
        <v>2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105</v>
      </c>
      <c r="CA45">
        <v>55</v>
      </c>
      <c r="CE45">
        <v>0</v>
      </c>
      <c r="CF45">
        <v>0</v>
      </c>
      <c r="CG45">
        <v>0</v>
      </c>
      <c r="CM45">
        <v>0</v>
      </c>
      <c r="CN45" t="s">
        <v>60</v>
      </c>
      <c r="CO45">
        <v>0</v>
      </c>
      <c r="CP45">
        <f t="shared" si="34"/>
        <v>239.76</v>
      </c>
      <c r="CQ45">
        <f t="shared" si="35"/>
        <v>267.60000000000002</v>
      </c>
      <c r="CR45">
        <f t="shared" si="36"/>
        <v>4.5</v>
      </c>
      <c r="CS45">
        <f t="shared" si="37"/>
        <v>0.9</v>
      </c>
      <c r="CT45">
        <f t="shared" si="38"/>
        <v>327.3</v>
      </c>
      <c r="CU45">
        <f t="shared" si="39"/>
        <v>0</v>
      </c>
      <c r="CV45">
        <f t="shared" si="40"/>
        <v>37.444000000000003</v>
      </c>
      <c r="CW45">
        <f t="shared" si="41"/>
        <v>7.4999999999999997E-2</v>
      </c>
      <c r="CX45">
        <f t="shared" si="42"/>
        <v>0</v>
      </c>
      <c r="CY45">
        <f t="shared" si="43"/>
        <v>124.71600000000001</v>
      </c>
      <c r="CZ45">
        <f t="shared" si="44"/>
        <v>61.701599999999999</v>
      </c>
      <c r="DC45" t="s">
        <v>3</v>
      </c>
      <c r="DD45" t="s">
        <v>3</v>
      </c>
      <c r="DE45" t="s">
        <v>61</v>
      </c>
      <c r="DF45" t="s">
        <v>61</v>
      </c>
      <c r="DG45" t="s">
        <v>62</v>
      </c>
      <c r="DH45" t="s">
        <v>3</v>
      </c>
      <c r="DI45" t="s">
        <v>62</v>
      </c>
      <c r="DJ45" t="s">
        <v>61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1005</v>
      </c>
      <c r="DV45" t="s">
        <v>20</v>
      </c>
      <c r="DW45" t="s">
        <v>20</v>
      </c>
      <c r="DX45">
        <v>100</v>
      </c>
      <c r="EE45">
        <v>31275826</v>
      </c>
      <c r="EF45">
        <v>2</v>
      </c>
      <c r="EG45" t="s">
        <v>22</v>
      </c>
      <c r="EH45">
        <v>0</v>
      </c>
      <c r="EI45" t="s">
        <v>3</v>
      </c>
      <c r="EJ45">
        <v>1</v>
      </c>
      <c r="EK45">
        <v>15001</v>
      </c>
      <c r="EL45" t="s">
        <v>124</v>
      </c>
      <c r="EM45" t="s">
        <v>125</v>
      </c>
      <c r="EO45" t="s">
        <v>65</v>
      </c>
      <c r="EQ45">
        <v>0</v>
      </c>
      <c r="ER45">
        <v>555.80999999999995</v>
      </c>
      <c r="ES45">
        <v>267.64</v>
      </c>
      <c r="ET45">
        <v>3.6</v>
      </c>
      <c r="EU45">
        <v>0.72</v>
      </c>
      <c r="EV45">
        <v>284.57</v>
      </c>
      <c r="EW45">
        <v>32.56</v>
      </c>
      <c r="EX45">
        <v>0.06</v>
      </c>
      <c r="EY45">
        <v>0</v>
      </c>
      <c r="FQ45">
        <v>0</v>
      </c>
      <c r="FR45">
        <f t="shared" si="45"/>
        <v>0</v>
      </c>
      <c r="FS45">
        <v>0</v>
      </c>
      <c r="FT45" t="s">
        <v>25</v>
      </c>
      <c r="FU45" t="s">
        <v>26</v>
      </c>
      <c r="FX45">
        <v>94.5</v>
      </c>
      <c r="FY45">
        <v>46.75</v>
      </c>
      <c r="GA45" t="s">
        <v>3</v>
      </c>
      <c r="GD45">
        <v>1</v>
      </c>
      <c r="GF45">
        <v>-1965211578</v>
      </c>
      <c r="GG45">
        <v>2</v>
      </c>
      <c r="GH45">
        <v>1</v>
      </c>
      <c r="GI45">
        <v>-2</v>
      </c>
      <c r="GJ45">
        <v>0</v>
      </c>
      <c r="GK45">
        <v>0</v>
      </c>
      <c r="GL45">
        <f t="shared" si="46"/>
        <v>0</v>
      </c>
      <c r="GM45">
        <f t="shared" si="47"/>
        <v>426.18</v>
      </c>
      <c r="GN45">
        <f t="shared" si="48"/>
        <v>426.18</v>
      </c>
      <c r="GO45">
        <f t="shared" si="49"/>
        <v>0</v>
      </c>
      <c r="GP45">
        <f t="shared" si="50"/>
        <v>0</v>
      </c>
      <c r="GR45">
        <v>0</v>
      </c>
      <c r="GS45">
        <v>3</v>
      </c>
      <c r="GT45">
        <v>0</v>
      </c>
      <c r="GU45" t="s">
        <v>3</v>
      </c>
      <c r="GV45">
        <f t="shared" si="51"/>
        <v>0</v>
      </c>
      <c r="GW45">
        <v>1</v>
      </c>
      <c r="GX45">
        <f t="shared" si="52"/>
        <v>0</v>
      </c>
      <c r="HA45">
        <v>0</v>
      </c>
      <c r="HB45">
        <v>0</v>
      </c>
      <c r="HC45">
        <f t="shared" si="53"/>
        <v>0</v>
      </c>
      <c r="IK45">
        <v>0</v>
      </c>
    </row>
    <row r="46" spans="1:245" x14ac:dyDescent="0.2">
      <c r="A46">
        <v>18</v>
      </c>
      <c r="B46">
        <v>1</v>
      </c>
      <c r="C46">
        <v>72</v>
      </c>
      <c r="E46" t="s">
        <v>126</v>
      </c>
      <c r="F46" t="s">
        <v>127</v>
      </c>
      <c r="G46" t="s">
        <v>128</v>
      </c>
      <c r="H46" t="s">
        <v>37</v>
      </c>
      <c r="I46">
        <f>I45*J46</f>
        <v>1.2279999999999999E-2</v>
      </c>
      <c r="J46">
        <v>3.0699999999999998E-2</v>
      </c>
      <c r="O46">
        <f t="shared" si="14"/>
        <v>179.29</v>
      </c>
      <c r="P46">
        <f t="shared" si="15"/>
        <v>179.29</v>
      </c>
      <c r="Q46">
        <f t="shared" si="16"/>
        <v>0</v>
      </c>
      <c r="R46">
        <f t="shared" si="17"/>
        <v>0</v>
      </c>
      <c r="S46">
        <f t="shared" si="18"/>
        <v>0</v>
      </c>
      <c r="T46">
        <f t="shared" si="19"/>
        <v>0</v>
      </c>
      <c r="U46">
        <f t="shared" si="20"/>
        <v>0</v>
      </c>
      <c r="V46">
        <f t="shared" si="21"/>
        <v>0</v>
      </c>
      <c r="W46">
        <f t="shared" si="22"/>
        <v>0</v>
      </c>
      <c r="X46">
        <f t="shared" si="23"/>
        <v>0</v>
      </c>
      <c r="Y46">
        <f t="shared" si="24"/>
        <v>0</v>
      </c>
      <c r="AA46">
        <v>31303232</v>
      </c>
      <c r="AB46">
        <f t="shared" si="25"/>
        <v>14600</v>
      </c>
      <c r="AC46">
        <f t="shared" si="26"/>
        <v>14600</v>
      </c>
      <c r="AD46">
        <f t="shared" ref="AD46:AD56" si="56">ROUND((((ET46)-(EU46))+AE46),1)</f>
        <v>0</v>
      </c>
      <c r="AE46">
        <f t="shared" ref="AE46:AE56" si="57">ROUND((EU46),1)</f>
        <v>0</v>
      </c>
      <c r="AF46">
        <f t="shared" ref="AF46:AF56" si="58">ROUND((EV46),1)</f>
        <v>0</v>
      </c>
      <c r="AG46">
        <f t="shared" si="30"/>
        <v>0</v>
      </c>
      <c r="AH46">
        <f t="shared" ref="AH46:AH56" si="59">(EW46)</f>
        <v>0</v>
      </c>
      <c r="AI46">
        <f t="shared" ref="AI46:AI56" si="60">(EX46)</f>
        <v>0</v>
      </c>
      <c r="AJ46">
        <f t="shared" si="33"/>
        <v>0</v>
      </c>
      <c r="AK46">
        <v>14600</v>
      </c>
      <c r="AL46">
        <v>14600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95</v>
      </c>
      <c r="AU46">
        <v>47</v>
      </c>
      <c r="AV46">
        <v>1</v>
      </c>
      <c r="AW46">
        <v>1</v>
      </c>
      <c r="AZ46">
        <v>1</v>
      </c>
      <c r="BA46">
        <v>1</v>
      </c>
      <c r="BB46">
        <v>1</v>
      </c>
      <c r="BC46">
        <v>1</v>
      </c>
      <c r="BD46" t="s">
        <v>3</v>
      </c>
      <c r="BE46" t="s">
        <v>3</v>
      </c>
      <c r="BF46" t="s">
        <v>3</v>
      </c>
      <c r="BG46" t="s">
        <v>3</v>
      </c>
      <c r="BH46">
        <v>3</v>
      </c>
      <c r="BI46">
        <v>1</v>
      </c>
      <c r="BJ46" t="s">
        <v>129</v>
      </c>
      <c r="BM46">
        <v>15001</v>
      </c>
      <c r="BN46">
        <v>0</v>
      </c>
      <c r="BO46" t="s">
        <v>3</v>
      </c>
      <c r="BP46">
        <v>0</v>
      </c>
      <c r="BQ46">
        <v>2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105</v>
      </c>
      <c r="CA46">
        <v>55</v>
      </c>
      <c r="CE46">
        <v>0</v>
      </c>
      <c r="CF46">
        <v>0</v>
      </c>
      <c r="CG46">
        <v>0</v>
      </c>
      <c r="CM46">
        <v>0</v>
      </c>
      <c r="CN46" t="s">
        <v>3</v>
      </c>
      <c r="CO46">
        <v>0</v>
      </c>
      <c r="CP46">
        <f t="shared" si="34"/>
        <v>179.29</v>
      </c>
      <c r="CQ46">
        <f t="shared" si="35"/>
        <v>14600</v>
      </c>
      <c r="CR46">
        <f t="shared" si="36"/>
        <v>0</v>
      </c>
      <c r="CS46">
        <f t="shared" si="37"/>
        <v>0</v>
      </c>
      <c r="CT46">
        <f t="shared" si="38"/>
        <v>0</v>
      </c>
      <c r="CU46">
        <f t="shared" si="39"/>
        <v>0</v>
      </c>
      <c r="CV46">
        <f t="shared" si="40"/>
        <v>0</v>
      </c>
      <c r="CW46">
        <f t="shared" si="41"/>
        <v>0</v>
      </c>
      <c r="CX46">
        <f t="shared" si="42"/>
        <v>0</v>
      </c>
      <c r="CY46">
        <f t="shared" si="43"/>
        <v>0</v>
      </c>
      <c r="CZ46">
        <f t="shared" si="44"/>
        <v>0</v>
      </c>
      <c r="DC46" t="s">
        <v>3</v>
      </c>
      <c r="DD46" t="s">
        <v>3</v>
      </c>
      <c r="DE46" t="s">
        <v>3</v>
      </c>
      <c r="DF46" t="s">
        <v>3</v>
      </c>
      <c r="DG46" t="s">
        <v>3</v>
      </c>
      <c r="DH46" t="s">
        <v>3</v>
      </c>
      <c r="DI46" t="s">
        <v>3</v>
      </c>
      <c r="DJ46" t="s">
        <v>3</v>
      </c>
      <c r="DK46" t="s">
        <v>3</v>
      </c>
      <c r="DL46" t="s">
        <v>3</v>
      </c>
      <c r="DM46" t="s">
        <v>3</v>
      </c>
      <c r="DN46">
        <v>0</v>
      </c>
      <c r="DO46">
        <v>0</v>
      </c>
      <c r="DP46">
        <v>1</v>
      </c>
      <c r="DQ46">
        <v>1</v>
      </c>
      <c r="DU46">
        <v>1009</v>
      </c>
      <c r="DV46" t="s">
        <v>37</v>
      </c>
      <c r="DW46" t="s">
        <v>37</v>
      </c>
      <c r="DX46">
        <v>1000</v>
      </c>
      <c r="EE46">
        <v>31275826</v>
      </c>
      <c r="EF46">
        <v>2</v>
      </c>
      <c r="EG46" t="s">
        <v>22</v>
      </c>
      <c r="EH46">
        <v>0</v>
      </c>
      <c r="EI46" t="s">
        <v>3</v>
      </c>
      <c r="EJ46">
        <v>1</v>
      </c>
      <c r="EK46">
        <v>15001</v>
      </c>
      <c r="EL46" t="s">
        <v>124</v>
      </c>
      <c r="EM46" t="s">
        <v>125</v>
      </c>
      <c r="EO46" t="s">
        <v>3</v>
      </c>
      <c r="EQ46">
        <v>0</v>
      </c>
      <c r="ER46">
        <v>14600</v>
      </c>
      <c r="ES46">
        <v>14600</v>
      </c>
      <c r="ET46">
        <v>0</v>
      </c>
      <c r="EU46">
        <v>0</v>
      </c>
      <c r="EV46">
        <v>0</v>
      </c>
      <c r="EW46">
        <v>0</v>
      </c>
      <c r="EX46">
        <v>0</v>
      </c>
      <c r="FQ46">
        <v>0</v>
      </c>
      <c r="FR46">
        <f t="shared" si="45"/>
        <v>0</v>
      </c>
      <c r="FS46">
        <v>0</v>
      </c>
      <c r="FT46" t="s">
        <v>25</v>
      </c>
      <c r="FU46" t="s">
        <v>26</v>
      </c>
      <c r="FX46">
        <v>94.5</v>
      </c>
      <c r="FY46">
        <v>46.75</v>
      </c>
      <c r="GA46" t="s">
        <v>3</v>
      </c>
      <c r="GD46">
        <v>1</v>
      </c>
      <c r="GF46">
        <v>1913837190</v>
      </c>
      <c r="GG46">
        <v>2</v>
      </c>
      <c r="GH46">
        <v>1</v>
      </c>
      <c r="GI46">
        <v>-2</v>
      </c>
      <c r="GJ46">
        <v>0</v>
      </c>
      <c r="GK46">
        <v>0</v>
      </c>
      <c r="GL46">
        <f t="shared" si="46"/>
        <v>0</v>
      </c>
      <c r="GM46">
        <f t="shared" si="47"/>
        <v>179.29</v>
      </c>
      <c r="GN46">
        <f t="shared" si="48"/>
        <v>179.29</v>
      </c>
      <c r="GO46">
        <f t="shared" si="49"/>
        <v>0</v>
      </c>
      <c r="GP46">
        <f t="shared" si="50"/>
        <v>0</v>
      </c>
      <c r="GR46">
        <v>0</v>
      </c>
      <c r="GS46">
        <v>3</v>
      </c>
      <c r="GT46">
        <v>0</v>
      </c>
      <c r="GU46" t="s">
        <v>3</v>
      </c>
      <c r="GV46">
        <f t="shared" si="51"/>
        <v>0</v>
      </c>
      <c r="GW46">
        <v>1</v>
      </c>
      <c r="GX46">
        <f t="shared" si="52"/>
        <v>0</v>
      </c>
      <c r="HA46">
        <v>0</v>
      </c>
      <c r="HB46">
        <v>0</v>
      </c>
      <c r="HC46">
        <f t="shared" si="53"/>
        <v>0</v>
      </c>
      <c r="IK46">
        <v>0</v>
      </c>
    </row>
    <row r="47" spans="1:245" x14ac:dyDescent="0.2">
      <c r="A47">
        <v>17</v>
      </c>
      <c r="B47">
        <v>1</v>
      </c>
      <c r="E47" t="s">
        <v>130</v>
      </c>
      <c r="F47" t="s">
        <v>3</v>
      </c>
      <c r="G47" t="s">
        <v>131</v>
      </c>
      <c r="H47" t="s">
        <v>3</v>
      </c>
      <c r="I47">
        <v>0</v>
      </c>
      <c r="J47">
        <v>0</v>
      </c>
      <c r="O47">
        <f t="shared" si="14"/>
        <v>0</v>
      </c>
      <c r="P47">
        <f t="shared" si="15"/>
        <v>0</v>
      </c>
      <c r="Q47">
        <f t="shared" si="16"/>
        <v>0</v>
      </c>
      <c r="R47">
        <f t="shared" si="17"/>
        <v>0</v>
      </c>
      <c r="S47">
        <f t="shared" si="18"/>
        <v>0</v>
      </c>
      <c r="T47">
        <f t="shared" si="19"/>
        <v>0</v>
      </c>
      <c r="U47">
        <f t="shared" si="20"/>
        <v>0</v>
      </c>
      <c r="V47">
        <f t="shared" si="21"/>
        <v>0</v>
      </c>
      <c r="W47">
        <f t="shared" si="22"/>
        <v>0</v>
      </c>
      <c r="X47">
        <f t="shared" si="23"/>
        <v>0</v>
      </c>
      <c r="Y47">
        <f t="shared" si="24"/>
        <v>0</v>
      </c>
      <c r="AA47">
        <v>31303232</v>
      </c>
      <c r="AB47">
        <f t="shared" si="25"/>
        <v>0</v>
      </c>
      <c r="AC47">
        <f t="shared" si="26"/>
        <v>0</v>
      </c>
      <c r="AD47">
        <f t="shared" si="56"/>
        <v>0</v>
      </c>
      <c r="AE47">
        <f t="shared" si="57"/>
        <v>0</v>
      </c>
      <c r="AF47">
        <f t="shared" si="58"/>
        <v>0</v>
      </c>
      <c r="AG47">
        <f t="shared" si="30"/>
        <v>0</v>
      </c>
      <c r="AH47">
        <f t="shared" si="59"/>
        <v>0</v>
      </c>
      <c r="AI47">
        <f t="shared" si="60"/>
        <v>0</v>
      </c>
      <c r="AJ47">
        <f t="shared" si="33"/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1</v>
      </c>
      <c r="BD47" t="s">
        <v>3</v>
      </c>
      <c r="BE47" t="s">
        <v>3</v>
      </c>
      <c r="BF47" t="s">
        <v>3</v>
      </c>
      <c r="BG47" t="s">
        <v>3</v>
      </c>
      <c r="BH47">
        <v>0</v>
      </c>
      <c r="BI47">
        <v>4</v>
      </c>
      <c r="BJ47" t="s">
        <v>3</v>
      </c>
      <c r="BM47">
        <v>0</v>
      </c>
      <c r="BN47">
        <v>0</v>
      </c>
      <c r="BO47" t="s">
        <v>3</v>
      </c>
      <c r="BP47">
        <v>0</v>
      </c>
      <c r="BQ47">
        <v>16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0</v>
      </c>
      <c r="CA47">
        <v>0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34"/>
        <v>0</v>
      </c>
      <c r="CQ47">
        <f t="shared" si="35"/>
        <v>0</v>
      </c>
      <c r="CR47">
        <f t="shared" si="36"/>
        <v>0</v>
      </c>
      <c r="CS47">
        <f t="shared" si="37"/>
        <v>0</v>
      </c>
      <c r="CT47">
        <f t="shared" si="38"/>
        <v>0</v>
      </c>
      <c r="CU47">
        <f t="shared" si="39"/>
        <v>0</v>
      </c>
      <c r="CV47">
        <f t="shared" si="40"/>
        <v>0</v>
      </c>
      <c r="CW47">
        <f t="shared" si="41"/>
        <v>0</v>
      </c>
      <c r="CX47">
        <f t="shared" si="42"/>
        <v>0</v>
      </c>
      <c r="CY47">
        <f t="shared" si="43"/>
        <v>0</v>
      </c>
      <c r="CZ47">
        <f t="shared" si="44"/>
        <v>0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EE47">
        <v>31275741</v>
      </c>
      <c r="EF47">
        <v>16</v>
      </c>
      <c r="EG47" t="s">
        <v>14</v>
      </c>
      <c r="EH47">
        <v>0</v>
      </c>
      <c r="EI47" t="s">
        <v>3</v>
      </c>
      <c r="EJ47">
        <v>4</v>
      </c>
      <c r="EK47">
        <v>0</v>
      </c>
      <c r="EL47" t="s">
        <v>15</v>
      </c>
      <c r="EM47" t="s">
        <v>16</v>
      </c>
      <c r="EO47" t="s">
        <v>3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FQ47">
        <v>0</v>
      </c>
      <c r="FR47">
        <f t="shared" si="45"/>
        <v>0</v>
      </c>
      <c r="FS47">
        <v>0</v>
      </c>
      <c r="FX47">
        <v>0</v>
      </c>
      <c r="FY47">
        <v>0</v>
      </c>
      <c r="GA47" t="s">
        <v>3</v>
      </c>
      <c r="GD47">
        <v>1</v>
      </c>
      <c r="GF47">
        <v>-713586453</v>
      </c>
      <c r="GG47">
        <v>2</v>
      </c>
      <c r="GH47">
        <v>0</v>
      </c>
      <c r="GI47">
        <v>-2</v>
      </c>
      <c r="GJ47">
        <v>0</v>
      </c>
      <c r="GK47">
        <v>0</v>
      </c>
      <c r="GL47">
        <f t="shared" si="46"/>
        <v>0</v>
      </c>
      <c r="GM47">
        <f t="shared" si="47"/>
        <v>0</v>
      </c>
      <c r="GN47">
        <f t="shared" si="48"/>
        <v>0</v>
      </c>
      <c r="GO47">
        <f t="shared" si="49"/>
        <v>0</v>
      </c>
      <c r="GP47">
        <f t="shared" si="50"/>
        <v>0</v>
      </c>
      <c r="GR47">
        <v>0</v>
      </c>
      <c r="GS47">
        <v>3</v>
      </c>
      <c r="GT47">
        <v>0</v>
      </c>
      <c r="GU47" t="s">
        <v>3</v>
      </c>
      <c r="GV47">
        <f t="shared" si="51"/>
        <v>0</v>
      </c>
      <c r="GW47">
        <v>1</v>
      </c>
      <c r="GX47">
        <f t="shared" si="52"/>
        <v>0</v>
      </c>
      <c r="HA47">
        <v>0</v>
      </c>
      <c r="HB47">
        <v>0</v>
      </c>
      <c r="HC47">
        <f t="shared" si="53"/>
        <v>0</v>
      </c>
      <c r="IK47">
        <v>0</v>
      </c>
    </row>
    <row r="48" spans="1:245" x14ac:dyDescent="0.2">
      <c r="A48">
        <v>17</v>
      </c>
      <c r="B48">
        <v>1</v>
      </c>
      <c r="C48">
        <f>ROW(SmtRes!A81)</f>
        <v>81</v>
      </c>
      <c r="D48">
        <f>ROW(EtalonRes!A81)</f>
        <v>81</v>
      </c>
      <c r="E48" t="s">
        <v>132</v>
      </c>
      <c r="F48" t="s">
        <v>133</v>
      </c>
      <c r="G48" t="s">
        <v>134</v>
      </c>
      <c r="H48" t="s">
        <v>135</v>
      </c>
      <c r="I48">
        <v>2</v>
      </c>
      <c r="J48">
        <v>0</v>
      </c>
      <c r="O48">
        <f t="shared" si="14"/>
        <v>627</v>
      </c>
      <c r="P48">
        <f t="shared" si="15"/>
        <v>0.2</v>
      </c>
      <c r="Q48">
        <f t="shared" si="16"/>
        <v>59.2</v>
      </c>
      <c r="R48">
        <f t="shared" si="17"/>
        <v>11.6</v>
      </c>
      <c r="S48">
        <f t="shared" si="18"/>
        <v>567.6</v>
      </c>
      <c r="T48">
        <f t="shared" si="19"/>
        <v>0</v>
      </c>
      <c r="U48">
        <f t="shared" si="20"/>
        <v>70.78</v>
      </c>
      <c r="V48">
        <f t="shared" si="21"/>
        <v>0.86</v>
      </c>
      <c r="W48">
        <f t="shared" si="22"/>
        <v>0</v>
      </c>
      <c r="X48">
        <f t="shared" si="23"/>
        <v>498.11</v>
      </c>
      <c r="Y48">
        <f t="shared" si="24"/>
        <v>405.44</v>
      </c>
      <c r="AA48">
        <v>31303232</v>
      </c>
      <c r="AB48">
        <f t="shared" si="25"/>
        <v>313.5</v>
      </c>
      <c r="AC48">
        <f t="shared" si="26"/>
        <v>0.1</v>
      </c>
      <c r="AD48">
        <f t="shared" si="56"/>
        <v>29.6</v>
      </c>
      <c r="AE48">
        <f t="shared" si="57"/>
        <v>5.8</v>
      </c>
      <c r="AF48">
        <f t="shared" si="58"/>
        <v>283.8</v>
      </c>
      <c r="AG48">
        <f t="shared" si="30"/>
        <v>0</v>
      </c>
      <c r="AH48">
        <f t="shared" si="59"/>
        <v>35.39</v>
      </c>
      <c r="AI48">
        <f t="shared" si="60"/>
        <v>0.43</v>
      </c>
      <c r="AJ48">
        <f t="shared" si="33"/>
        <v>0</v>
      </c>
      <c r="AK48">
        <v>313.52999999999997</v>
      </c>
      <c r="AL48">
        <v>0.11</v>
      </c>
      <c r="AM48">
        <v>29.59</v>
      </c>
      <c r="AN48">
        <v>5.81</v>
      </c>
      <c r="AO48">
        <v>283.83</v>
      </c>
      <c r="AP48">
        <v>0</v>
      </c>
      <c r="AQ48">
        <v>35.39</v>
      </c>
      <c r="AR48">
        <v>0.43</v>
      </c>
      <c r="AS48">
        <v>0</v>
      </c>
      <c r="AT48">
        <v>86</v>
      </c>
      <c r="AU48">
        <v>70</v>
      </c>
      <c r="AV48">
        <v>1</v>
      </c>
      <c r="AW48">
        <v>1</v>
      </c>
      <c r="AZ48">
        <v>1</v>
      </c>
      <c r="BA48">
        <v>1</v>
      </c>
      <c r="BB48">
        <v>1</v>
      </c>
      <c r="BC48">
        <v>1</v>
      </c>
      <c r="BD48" t="s">
        <v>3</v>
      </c>
      <c r="BE48" t="s">
        <v>3</v>
      </c>
      <c r="BF48" t="s">
        <v>3</v>
      </c>
      <c r="BG48" t="s">
        <v>3</v>
      </c>
      <c r="BH48">
        <v>0</v>
      </c>
      <c r="BI48">
        <v>1</v>
      </c>
      <c r="BJ48" t="s">
        <v>136</v>
      </c>
      <c r="BM48">
        <v>53001</v>
      </c>
      <c r="BN48">
        <v>0</v>
      </c>
      <c r="BO48" t="s">
        <v>3</v>
      </c>
      <c r="BP48">
        <v>0</v>
      </c>
      <c r="BQ48">
        <v>6</v>
      </c>
      <c r="BR48">
        <v>0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86</v>
      </c>
      <c r="CA48">
        <v>70</v>
      </c>
      <c r="CE48">
        <v>0</v>
      </c>
      <c r="CF48">
        <v>0</v>
      </c>
      <c r="CG48">
        <v>0</v>
      </c>
      <c r="CM48">
        <v>0</v>
      </c>
      <c r="CN48" t="s">
        <v>3</v>
      </c>
      <c r="CO48">
        <v>0</v>
      </c>
      <c r="CP48">
        <f t="shared" si="34"/>
        <v>627</v>
      </c>
      <c r="CQ48">
        <f t="shared" si="35"/>
        <v>0.1</v>
      </c>
      <c r="CR48">
        <f t="shared" si="36"/>
        <v>29.6</v>
      </c>
      <c r="CS48">
        <f t="shared" si="37"/>
        <v>5.8</v>
      </c>
      <c r="CT48">
        <f t="shared" si="38"/>
        <v>283.8</v>
      </c>
      <c r="CU48">
        <f t="shared" si="39"/>
        <v>0</v>
      </c>
      <c r="CV48">
        <f t="shared" si="40"/>
        <v>35.39</v>
      </c>
      <c r="CW48">
        <f t="shared" si="41"/>
        <v>0.43</v>
      </c>
      <c r="CX48">
        <f t="shared" si="42"/>
        <v>0</v>
      </c>
      <c r="CY48">
        <f t="shared" si="43"/>
        <v>498.11200000000002</v>
      </c>
      <c r="CZ48">
        <f t="shared" si="44"/>
        <v>405.44</v>
      </c>
      <c r="DC48" t="s">
        <v>3</v>
      </c>
      <c r="DD48" t="s">
        <v>3</v>
      </c>
      <c r="DE48" t="s">
        <v>3</v>
      </c>
      <c r="DF48" t="s">
        <v>3</v>
      </c>
      <c r="DG48" t="s">
        <v>3</v>
      </c>
      <c r="DH48" t="s">
        <v>3</v>
      </c>
      <c r="DI48" t="s">
        <v>3</v>
      </c>
      <c r="DJ48" t="s">
        <v>3</v>
      </c>
      <c r="DK48" t="s">
        <v>3</v>
      </c>
      <c r="DL48" t="s">
        <v>3</v>
      </c>
      <c r="DM48" t="s">
        <v>3</v>
      </c>
      <c r="DN48">
        <v>0</v>
      </c>
      <c r="DO48">
        <v>0</v>
      </c>
      <c r="DP48">
        <v>1</v>
      </c>
      <c r="DQ48">
        <v>1</v>
      </c>
      <c r="DU48">
        <v>1007</v>
      </c>
      <c r="DV48" t="s">
        <v>135</v>
      </c>
      <c r="DW48" t="s">
        <v>135</v>
      </c>
      <c r="DX48">
        <v>1</v>
      </c>
      <c r="EE48">
        <v>31275875</v>
      </c>
      <c r="EF48">
        <v>6</v>
      </c>
      <c r="EG48" t="s">
        <v>31</v>
      </c>
      <c r="EH48">
        <v>0</v>
      </c>
      <c r="EI48" t="s">
        <v>3</v>
      </c>
      <c r="EJ48">
        <v>1</v>
      </c>
      <c r="EK48">
        <v>53001</v>
      </c>
      <c r="EL48" t="s">
        <v>137</v>
      </c>
      <c r="EM48" t="s">
        <v>138</v>
      </c>
      <c r="EO48" t="s">
        <v>3</v>
      </c>
      <c r="EQ48">
        <v>0</v>
      </c>
      <c r="ER48">
        <v>313.52999999999997</v>
      </c>
      <c r="ES48">
        <v>0.11</v>
      </c>
      <c r="ET48">
        <v>29.59</v>
      </c>
      <c r="EU48">
        <v>5.81</v>
      </c>
      <c r="EV48">
        <v>283.83</v>
      </c>
      <c r="EW48">
        <v>35.39</v>
      </c>
      <c r="EX48">
        <v>0.43</v>
      </c>
      <c r="EY48">
        <v>0</v>
      </c>
      <c r="FQ48">
        <v>0</v>
      </c>
      <c r="FR48">
        <f t="shared" si="45"/>
        <v>0</v>
      </c>
      <c r="FS48">
        <v>0</v>
      </c>
      <c r="FX48">
        <v>86</v>
      </c>
      <c r="FY48">
        <v>70</v>
      </c>
      <c r="GA48" t="s">
        <v>3</v>
      </c>
      <c r="GD48">
        <v>1</v>
      </c>
      <c r="GF48">
        <v>847512018</v>
      </c>
      <c r="GG48">
        <v>2</v>
      </c>
      <c r="GH48">
        <v>1</v>
      </c>
      <c r="GI48">
        <v>-2</v>
      </c>
      <c r="GJ48">
        <v>0</v>
      </c>
      <c r="GK48">
        <v>0</v>
      </c>
      <c r="GL48">
        <f t="shared" si="46"/>
        <v>0</v>
      </c>
      <c r="GM48">
        <f t="shared" si="47"/>
        <v>1530.55</v>
      </c>
      <c r="GN48">
        <f t="shared" si="48"/>
        <v>1530.55</v>
      </c>
      <c r="GO48">
        <f t="shared" si="49"/>
        <v>0</v>
      </c>
      <c r="GP48">
        <f t="shared" si="50"/>
        <v>0</v>
      </c>
      <c r="GR48">
        <v>0</v>
      </c>
      <c r="GS48">
        <v>3</v>
      </c>
      <c r="GT48">
        <v>0</v>
      </c>
      <c r="GU48" t="s">
        <v>3</v>
      </c>
      <c r="GV48">
        <f t="shared" si="51"/>
        <v>0</v>
      </c>
      <c r="GW48">
        <v>1</v>
      </c>
      <c r="GX48">
        <f t="shared" si="52"/>
        <v>0</v>
      </c>
      <c r="HA48">
        <v>0</v>
      </c>
      <c r="HB48">
        <v>0</v>
      </c>
      <c r="HC48">
        <f t="shared" si="53"/>
        <v>0</v>
      </c>
      <c r="IK48">
        <v>0</v>
      </c>
    </row>
    <row r="49" spans="1:245" x14ac:dyDescent="0.2">
      <c r="A49">
        <v>18</v>
      </c>
      <c r="B49">
        <v>1</v>
      </c>
      <c r="C49">
        <v>80</v>
      </c>
      <c r="E49" t="s">
        <v>139</v>
      </c>
      <c r="F49" t="s">
        <v>140</v>
      </c>
      <c r="G49" t="s">
        <v>141</v>
      </c>
      <c r="H49" t="s">
        <v>135</v>
      </c>
      <c r="I49">
        <f>I48*J49</f>
        <v>0.50600000000000001</v>
      </c>
      <c r="J49">
        <v>0.253</v>
      </c>
      <c r="O49">
        <f t="shared" si="14"/>
        <v>263.02</v>
      </c>
      <c r="P49">
        <f t="shared" si="15"/>
        <v>263.02</v>
      </c>
      <c r="Q49">
        <f t="shared" si="16"/>
        <v>0</v>
      </c>
      <c r="R49">
        <f t="shared" si="17"/>
        <v>0</v>
      </c>
      <c r="S49">
        <f t="shared" si="18"/>
        <v>0</v>
      </c>
      <c r="T49">
        <f t="shared" si="19"/>
        <v>0</v>
      </c>
      <c r="U49">
        <f t="shared" si="20"/>
        <v>0</v>
      </c>
      <c r="V49">
        <f t="shared" si="21"/>
        <v>0</v>
      </c>
      <c r="W49">
        <f t="shared" si="22"/>
        <v>0</v>
      </c>
      <c r="X49">
        <f t="shared" si="23"/>
        <v>0</v>
      </c>
      <c r="Y49">
        <f t="shared" si="24"/>
        <v>0</v>
      </c>
      <c r="AA49">
        <v>31303232</v>
      </c>
      <c r="AB49">
        <f t="shared" si="25"/>
        <v>519.79999999999995</v>
      </c>
      <c r="AC49">
        <f t="shared" si="26"/>
        <v>519.79999999999995</v>
      </c>
      <c r="AD49">
        <f t="shared" si="56"/>
        <v>0</v>
      </c>
      <c r="AE49">
        <f t="shared" si="57"/>
        <v>0</v>
      </c>
      <c r="AF49">
        <f t="shared" si="58"/>
        <v>0</v>
      </c>
      <c r="AG49">
        <f t="shared" si="30"/>
        <v>0</v>
      </c>
      <c r="AH49">
        <f t="shared" si="59"/>
        <v>0</v>
      </c>
      <c r="AI49">
        <f t="shared" si="60"/>
        <v>0</v>
      </c>
      <c r="AJ49">
        <f t="shared" si="33"/>
        <v>0</v>
      </c>
      <c r="AK49">
        <v>519.79999999999995</v>
      </c>
      <c r="AL49">
        <v>519.79999999999995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86</v>
      </c>
      <c r="AU49">
        <v>70</v>
      </c>
      <c r="AV49">
        <v>1</v>
      </c>
      <c r="AW49">
        <v>1</v>
      </c>
      <c r="AZ49">
        <v>1</v>
      </c>
      <c r="BA49">
        <v>1</v>
      </c>
      <c r="BB49">
        <v>1</v>
      </c>
      <c r="BC49">
        <v>1</v>
      </c>
      <c r="BD49" t="s">
        <v>3</v>
      </c>
      <c r="BE49" t="s">
        <v>3</v>
      </c>
      <c r="BF49" t="s">
        <v>3</v>
      </c>
      <c r="BG49" t="s">
        <v>3</v>
      </c>
      <c r="BH49">
        <v>3</v>
      </c>
      <c r="BI49">
        <v>1</v>
      </c>
      <c r="BJ49" t="s">
        <v>142</v>
      </c>
      <c r="BM49">
        <v>53001</v>
      </c>
      <c r="BN49">
        <v>0</v>
      </c>
      <c r="BO49" t="s">
        <v>3</v>
      </c>
      <c r="BP49">
        <v>0</v>
      </c>
      <c r="BQ49">
        <v>6</v>
      </c>
      <c r="BR49">
        <v>0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86</v>
      </c>
      <c r="CA49">
        <v>70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34"/>
        <v>263.02</v>
      </c>
      <c r="CQ49">
        <f t="shared" si="35"/>
        <v>519.79999999999995</v>
      </c>
      <c r="CR49">
        <f t="shared" si="36"/>
        <v>0</v>
      </c>
      <c r="CS49">
        <f t="shared" si="37"/>
        <v>0</v>
      </c>
      <c r="CT49">
        <f t="shared" si="38"/>
        <v>0</v>
      </c>
      <c r="CU49">
        <f t="shared" si="39"/>
        <v>0</v>
      </c>
      <c r="CV49">
        <f t="shared" si="40"/>
        <v>0</v>
      </c>
      <c r="CW49">
        <f t="shared" si="41"/>
        <v>0</v>
      </c>
      <c r="CX49">
        <f t="shared" si="42"/>
        <v>0</v>
      </c>
      <c r="CY49">
        <f t="shared" si="43"/>
        <v>0</v>
      </c>
      <c r="CZ49">
        <f t="shared" si="44"/>
        <v>0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1007</v>
      </c>
      <c r="DV49" t="s">
        <v>135</v>
      </c>
      <c r="DW49" t="s">
        <v>135</v>
      </c>
      <c r="DX49">
        <v>1</v>
      </c>
      <c r="EE49">
        <v>31275875</v>
      </c>
      <c r="EF49">
        <v>6</v>
      </c>
      <c r="EG49" t="s">
        <v>31</v>
      </c>
      <c r="EH49">
        <v>0</v>
      </c>
      <c r="EI49" t="s">
        <v>3</v>
      </c>
      <c r="EJ49">
        <v>1</v>
      </c>
      <c r="EK49">
        <v>53001</v>
      </c>
      <c r="EL49" t="s">
        <v>137</v>
      </c>
      <c r="EM49" t="s">
        <v>138</v>
      </c>
      <c r="EO49" t="s">
        <v>3</v>
      </c>
      <c r="EQ49">
        <v>0</v>
      </c>
      <c r="ER49">
        <v>519.79999999999995</v>
      </c>
      <c r="ES49">
        <v>519.79999999999995</v>
      </c>
      <c r="ET49">
        <v>0</v>
      </c>
      <c r="EU49">
        <v>0</v>
      </c>
      <c r="EV49">
        <v>0</v>
      </c>
      <c r="EW49">
        <v>0</v>
      </c>
      <c r="EX49">
        <v>0</v>
      </c>
      <c r="FQ49">
        <v>0</v>
      </c>
      <c r="FR49">
        <f t="shared" si="45"/>
        <v>0</v>
      </c>
      <c r="FS49">
        <v>0</v>
      </c>
      <c r="FX49">
        <v>86</v>
      </c>
      <c r="FY49">
        <v>70</v>
      </c>
      <c r="GA49" t="s">
        <v>3</v>
      </c>
      <c r="GD49">
        <v>1</v>
      </c>
      <c r="GF49">
        <v>-861814431</v>
      </c>
      <c r="GG49">
        <v>2</v>
      </c>
      <c r="GH49">
        <v>1</v>
      </c>
      <c r="GI49">
        <v>-2</v>
      </c>
      <c r="GJ49">
        <v>0</v>
      </c>
      <c r="GK49">
        <v>0</v>
      </c>
      <c r="GL49">
        <f t="shared" si="46"/>
        <v>0</v>
      </c>
      <c r="GM49">
        <f t="shared" si="47"/>
        <v>263.02</v>
      </c>
      <c r="GN49">
        <f t="shared" si="48"/>
        <v>263.02</v>
      </c>
      <c r="GO49">
        <f t="shared" si="49"/>
        <v>0</v>
      </c>
      <c r="GP49">
        <f t="shared" si="50"/>
        <v>0</v>
      </c>
      <c r="GR49">
        <v>0</v>
      </c>
      <c r="GS49">
        <v>3</v>
      </c>
      <c r="GT49">
        <v>0</v>
      </c>
      <c r="GU49" t="s">
        <v>3</v>
      </c>
      <c r="GV49">
        <f t="shared" si="51"/>
        <v>0</v>
      </c>
      <c r="GW49">
        <v>1</v>
      </c>
      <c r="GX49">
        <f t="shared" si="52"/>
        <v>0</v>
      </c>
      <c r="HA49">
        <v>0</v>
      </c>
      <c r="HB49">
        <v>0</v>
      </c>
      <c r="HC49">
        <f t="shared" si="53"/>
        <v>0</v>
      </c>
      <c r="IK49">
        <v>0</v>
      </c>
    </row>
    <row r="50" spans="1:245" x14ac:dyDescent="0.2">
      <c r="A50">
        <v>18</v>
      </c>
      <c r="B50">
        <v>1</v>
      </c>
      <c r="C50">
        <v>81</v>
      </c>
      <c r="E50" t="s">
        <v>143</v>
      </c>
      <c r="F50" t="s">
        <v>144</v>
      </c>
      <c r="G50" t="s">
        <v>145</v>
      </c>
      <c r="H50" t="s">
        <v>146</v>
      </c>
      <c r="I50">
        <f>I48*J50</f>
        <v>0.80400000000000005</v>
      </c>
      <c r="J50">
        <v>0.40200000000000002</v>
      </c>
      <c r="O50">
        <f t="shared" si="14"/>
        <v>1409.09</v>
      </c>
      <c r="P50">
        <f t="shared" si="15"/>
        <v>1409.09</v>
      </c>
      <c r="Q50">
        <f t="shared" si="16"/>
        <v>0</v>
      </c>
      <c r="R50">
        <f t="shared" si="17"/>
        <v>0</v>
      </c>
      <c r="S50">
        <f t="shared" si="18"/>
        <v>0</v>
      </c>
      <c r="T50">
        <f t="shared" si="19"/>
        <v>0</v>
      </c>
      <c r="U50">
        <f t="shared" si="20"/>
        <v>0</v>
      </c>
      <c r="V50">
        <f t="shared" si="21"/>
        <v>0</v>
      </c>
      <c r="W50">
        <f t="shared" si="22"/>
        <v>0</v>
      </c>
      <c r="X50">
        <f t="shared" si="23"/>
        <v>0</v>
      </c>
      <c r="Y50">
        <f t="shared" si="24"/>
        <v>0</v>
      </c>
      <c r="AA50">
        <v>31303232</v>
      </c>
      <c r="AB50">
        <f t="shared" si="25"/>
        <v>1752.6</v>
      </c>
      <c r="AC50">
        <f t="shared" si="26"/>
        <v>1752.6</v>
      </c>
      <c r="AD50">
        <f t="shared" si="56"/>
        <v>0</v>
      </c>
      <c r="AE50">
        <f t="shared" si="57"/>
        <v>0</v>
      </c>
      <c r="AF50">
        <f t="shared" si="58"/>
        <v>0</v>
      </c>
      <c r="AG50">
        <f t="shared" si="30"/>
        <v>0</v>
      </c>
      <c r="AH50">
        <f t="shared" si="59"/>
        <v>0</v>
      </c>
      <c r="AI50">
        <f t="shared" si="60"/>
        <v>0</v>
      </c>
      <c r="AJ50">
        <f t="shared" si="33"/>
        <v>0</v>
      </c>
      <c r="AK50">
        <v>1752.6</v>
      </c>
      <c r="AL50">
        <v>1752.6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86</v>
      </c>
      <c r="AU50">
        <v>70</v>
      </c>
      <c r="AV50">
        <v>1</v>
      </c>
      <c r="AW50">
        <v>1</v>
      </c>
      <c r="AZ50">
        <v>1</v>
      </c>
      <c r="BA50">
        <v>1</v>
      </c>
      <c r="BB50">
        <v>1</v>
      </c>
      <c r="BC50">
        <v>1</v>
      </c>
      <c r="BD50" t="s">
        <v>3</v>
      </c>
      <c r="BE50" t="s">
        <v>3</v>
      </c>
      <c r="BF50" t="s">
        <v>3</v>
      </c>
      <c r="BG50" t="s">
        <v>3</v>
      </c>
      <c r="BH50">
        <v>3</v>
      </c>
      <c r="BI50">
        <v>1</v>
      </c>
      <c r="BJ50" t="s">
        <v>147</v>
      </c>
      <c r="BM50">
        <v>53001</v>
      </c>
      <c r="BN50">
        <v>0</v>
      </c>
      <c r="BO50" t="s">
        <v>3</v>
      </c>
      <c r="BP50">
        <v>0</v>
      </c>
      <c r="BQ50">
        <v>6</v>
      </c>
      <c r="BR50">
        <v>0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 t="s">
        <v>3</v>
      </c>
      <c r="BZ50">
        <v>86</v>
      </c>
      <c r="CA50">
        <v>70</v>
      </c>
      <c r="CE50">
        <v>0</v>
      </c>
      <c r="CF50">
        <v>0</v>
      </c>
      <c r="CG50">
        <v>0</v>
      </c>
      <c r="CM50">
        <v>0</v>
      </c>
      <c r="CN50" t="s">
        <v>3</v>
      </c>
      <c r="CO50">
        <v>0</v>
      </c>
      <c r="CP50">
        <f t="shared" si="34"/>
        <v>1409.09</v>
      </c>
      <c r="CQ50">
        <f t="shared" si="35"/>
        <v>1752.6</v>
      </c>
      <c r="CR50">
        <f t="shared" si="36"/>
        <v>0</v>
      </c>
      <c r="CS50">
        <f t="shared" si="37"/>
        <v>0</v>
      </c>
      <c r="CT50">
        <f t="shared" si="38"/>
        <v>0</v>
      </c>
      <c r="CU50">
        <f t="shared" si="39"/>
        <v>0</v>
      </c>
      <c r="CV50">
        <f t="shared" si="40"/>
        <v>0</v>
      </c>
      <c r="CW50">
        <f t="shared" si="41"/>
        <v>0</v>
      </c>
      <c r="CX50">
        <f t="shared" si="42"/>
        <v>0</v>
      </c>
      <c r="CY50">
        <f t="shared" si="43"/>
        <v>0</v>
      </c>
      <c r="CZ50">
        <f t="shared" si="44"/>
        <v>0</v>
      </c>
      <c r="DC50" t="s">
        <v>3</v>
      </c>
      <c r="DD50" t="s">
        <v>3</v>
      </c>
      <c r="DE50" t="s">
        <v>3</v>
      </c>
      <c r="DF50" t="s">
        <v>3</v>
      </c>
      <c r="DG50" t="s">
        <v>3</v>
      </c>
      <c r="DH50" t="s">
        <v>3</v>
      </c>
      <c r="DI50" t="s">
        <v>3</v>
      </c>
      <c r="DJ50" t="s">
        <v>3</v>
      </c>
      <c r="DK50" t="s">
        <v>3</v>
      </c>
      <c r="DL50" t="s">
        <v>3</v>
      </c>
      <c r="DM50" t="s">
        <v>3</v>
      </c>
      <c r="DN50">
        <v>0</v>
      </c>
      <c r="DO50">
        <v>0</v>
      </c>
      <c r="DP50">
        <v>1</v>
      </c>
      <c r="DQ50">
        <v>1</v>
      </c>
      <c r="DU50">
        <v>1010</v>
      </c>
      <c r="DV50" t="s">
        <v>146</v>
      </c>
      <c r="DW50" t="s">
        <v>146</v>
      </c>
      <c r="DX50">
        <v>1000</v>
      </c>
      <c r="EE50">
        <v>31275875</v>
      </c>
      <c r="EF50">
        <v>6</v>
      </c>
      <c r="EG50" t="s">
        <v>31</v>
      </c>
      <c r="EH50">
        <v>0</v>
      </c>
      <c r="EI50" t="s">
        <v>3</v>
      </c>
      <c r="EJ50">
        <v>1</v>
      </c>
      <c r="EK50">
        <v>53001</v>
      </c>
      <c r="EL50" t="s">
        <v>137</v>
      </c>
      <c r="EM50" t="s">
        <v>138</v>
      </c>
      <c r="EO50" t="s">
        <v>3</v>
      </c>
      <c r="EQ50">
        <v>0</v>
      </c>
      <c r="ER50">
        <v>1752.6</v>
      </c>
      <c r="ES50">
        <v>1752.6</v>
      </c>
      <c r="ET50">
        <v>0</v>
      </c>
      <c r="EU50">
        <v>0</v>
      </c>
      <c r="EV50">
        <v>0</v>
      </c>
      <c r="EW50">
        <v>0</v>
      </c>
      <c r="EX50">
        <v>0</v>
      </c>
      <c r="FQ50">
        <v>0</v>
      </c>
      <c r="FR50">
        <f t="shared" si="45"/>
        <v>0</v>
      </c>
      <c r="FS50">
        <v>0</v>
      </c>
      <c r="FX50">
        <v>86</v>
      </c>
      <c r="FY50">
        <v>70</v>
      </c>
      <c r="GA50" t="s">
        <v>3</v>
      </c>
      <c r="GD50">
        <v>1</v>
      </c>
      <c r="GF50">
        <v>-911876401</v>
      </c>
      <c r="GG50">
        <v>2</v>
      </c>
      <c r="GH50">
        <v>1</v>
      </c>
      <c r="GI50">
        <v>-2</v>
      </c>
      <c r="GJ50">
        <v>0</v>
      </c>
      <c r="GK50">
        <v>0</v>
      </c>
      <c r="GL50">
        <f t="shared" si="46"/>
        <v>0</v>
      </c>
      <c r="GM50">
        <f t="shared" si="47"/>
        <v>1409.09</v>
      </c>
      <c r="GN50">
        <f t="shared" si="48"/>
        <v>1409.09</v>
      </c>
      <c r="GO50">
        <f t="shared" si="49"/>
        <v>0</v>
      </c>
      <c r="GP50">
        <f t="shared" si="50"/>
        <v>0</v>
      </c>
      <c r="GR50">
        <v>0</v>
      </c>
      <c r="GS50">
        <v>3</v>
      </c>
      <c r="GT50">
        <v>0</v>
      </c>
      <c r="GU50" t="s">
        <v>3</v>
      </c>
      <c r="GV50">
        <f t="shared" si="51"/>
        <v>0</v>
      </c>
      <c r="GW50">
        <v>1</v>
      </c>
      <c r="GX50">
        <f t="shared" si="52"/>
        <v>0</v>
      </c>
      <c r="HA50">
        <v>0</v>
      </c>
      <c r="HB50">
        <v>0</v>
      </c>
      <c r="HC50">
        <f t="shared" si="53"/>
        <v>0</v>
      </c>
      <c r="IK50">
        <v>0</v>
      </c>
    </row>
    <row r="51" spans="1:245" x14ac:dyDescent="0.2">
      <c r="A51">
        <v>17</v>
      </c>
      <c r="B51">
        <v>1</v>
      </c>
      <c r="C51">
        <f>ROW(SmtRes!A87)</f>
        <v>87</v>
      </c>
      <c r="D51">
        <f>ROW(EtalonRes!A87)</f>
        <v>87</v>
      </c>
      <c r="E51" t="s">
        <v>148</v>
      </c>
      <c r="F51" t="s">
        <v>149</v>
      </c>
      <c r="G51" t="s">
        <v>150</v>
      </c>
      <c r="H51" t="s">
        <v>151</v>
      </c>
      <c r="I51">
        <f>ROUND(1.5/100,9)</f>
        <v>1.4999999999999999E-2</v>
      </c>
      <c r="J51">
        <v>0</v>
      </c>
      <c r="O51">
        <f t="shared" si="14"/>
        <v>121.47</v>
      </c>
      <c r="P51">
        <f t="shared" si="15"/>
        <v>0.16</v>
      </c>
      <c r="Q51">
        <f t="shared" si="16"/>
        <v>50.54</v>
      </c>
      <c r="R51">
        <f t="shared" si="17"/>
        <v>7.9</v>
      </c>
      <c r="S51">
        <f t="shared" si="18"/>
        <v>70.77</v>
      </c>
      <c r="T51">
        <f t="shared" si="19"/>
        <v>0</v>
      </c>
      <c r="U51">
        <f t="shared" si="20"/>
        <v>8.4450000000000003</v>
      </c>
      <c r="V51">
        <f t="shared" si="21"/>
        <v>0.58499999999999996</v>
      </c>
      <c r="W51">
        <f t="shared" si="22"/>
        <v>0</v>
      </c>
      <c r="X51">
        <f t="shared" si="23"/>
        <v>67.66</v>
      </c>
      <c r="Y51">
        <f t="shared" si="24"/>
        <v>55.07</v>
      </c>
      <c r="AA51">
        <v>31303232</v>
      </c>
      <c r="AB51">
        <f t="shared" si="25"/>
        <v>8098.2</v>
      </c>
      <c r="AC51">
        <f t="shared" si="26"/>
        <v>10.7</v>
      </c>
      <c r="AD51">
        <f t="shared" si="56"/>
        <v>3369.6</v>
      </c>
      <c r="AE51">
        <f t="shared" si="57"/>
        <v>526.5</v>
      </c>
      <c r="AF51">
        <f t="shared" si="58"/>
        <v>4717.8999999999996</v>
      </c>
      <c r="AG51">
        <f t="shared" si="30"/>
        <v>0</v>
      </c>
      <c r="AH51">
        <f t="shared" si="59"/>
        <v>563</v>
      </c>
      <c r="AI51">
        <f t="shared" si="60"/>
        <v>39</v>
      </c>
      <c r="AJ51">
        <f t="shared" si="33"/>
        <v>0</v>
      </c>
      <c r="AK51">
        <v>8098.28</v>
      </c>
      <c r="AL51">
        <v>10.74</v>
      </c>
      <c r="AM51">
        <v>3369.6</v>
      </c>
      <c r="AN51">
        <v>526.5</v>
      </c>
      <c r="AO51">
        <v>4717.9399999999996</v>
      </c>
      <c r="AP51">
        <v>0</v>
      </c>
      <c r="AQ51">
        <v>563</v>
      </c>
      <c r="AR51">
        <v>39</v>
      </c>
      <c r="AS51">
        <v>0</v>
      </c>
      <c r="AT51">
        <v>86</v>
      </c>
      <c r="AU51">
        <v>70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1</v>
      </c>
      <c r="BD51" t="s">
        <v>3</v>
      </c>
      <c r="BE51" t="s">
        <v>3</v>
      </c>
      <c r="BF51" t="s">
        <v>3</v>
      </c>
      <c r="BG51" t="s">
        <v>3</v>
      </c>
      <c r="BH51">
        <v>0</v>
      </c>
      <c r="BI51">
        <v>1</v>
      </c>
      <c r="BJ51" t="s">
        <v>152</v>
      </c>
      <c r="BM51">
        <v>53001</v>
      </c>
      <c r="BN51">
        <v>0</v>
      </c>
      <c r="BO51" t="s">
        <v>3</v>
      </c>
      <c r="BP51">
        <v>0</v>
      </c>
      <c r="BQ51">
        <v>6</v>
      </c>
      <c r="BR51">
        <v>0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86</v>
      </c>
      <c r="CA51">
        <v>70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34"/>
        <v>121.47</v>
      </c>
      <c r="CQ51">
        <f t="shared" si="35"/>
        <v>10.7</v>
      </c>
      <c r="CR51">
        <f t="shared" si="36"/>
        <v>3369.6</v>
      </c>
      <c r="CS51">
        <f t="shared" si="37"/>
        <v>526.5</v>
      </c>
      <c r="CT51">
        <f t="shared" si="38"/>
        <v>4717.8999999999996</v>
      </c>
      <c r="CU51">
        <f t="shared" si="39"/>
        <v>0</v>
      </c>
      <c r="CV51">
        <f t="shared" si="40"/>
        <v>563</v>
      </c>
      <c r="CW51">
        <f t="shared" si="41"/>
        <v>39</v>
      </c>
      <c r="CX51">
        <f t="shared" si="42"/>
        <v>0</v>
      </c>
      <c r="CY51">
        <f t="shared" si="43"/>
        <v>67.656199999999998</v>
      </c>
      <c r="CZ51">
        <f t="shared" si="44"/>
        <v>55.069000000000003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1007</v>
      </c>
      <c r="DV51" t="s">
        <v>151</v>
      </c>
      <c r="DW51" t="s">
        <v>151</v>
      </c>
      <c r="DX51">
        <v>100</v>
      </c>
      <c r="EE51">
        <v>31275875</v>
      </c>
      <c r="EF51">
        <v>6</v>
      </c>
      <c r="EG51" t="s">
        <v>31</v>
      </c>
      <c r="EH51">
        <v>0</v>
      </c>
      <c r="EI51" t="s">
        <v>3</v>
      </c>
      <c r="EJ51">
        <v>1</v>
      </c>
      <c r="EK51">
        <v>53001</v>
      </c>
      <c r="EL51" t="s">
        <v>137</v>
      </c>
      <c r="EM51" t="s">
        <v>138</v>
      </c>
      <c r="EO51" t="s">
        <v>3</v>
      </c>
      <c r="EQ51">
        <v>0</v>
      </c>
      <c r="ER51">
        <v>8098.28</v>
      </c>
      <c r="ES51">
        <v>10.74</v>
      </c>
      <c r="ET51">
        <v>3369.6</v>
      </c>
      <c r="EU51">
        <v>526.5</v>
      </c>
      <c r="EV51">
        <v>4717.9399999999996</v>
      </c>
      <c r="EW51">
        <v>563</v>
      </c>
      <c r="EX51">
        <v>39</v>
      </c>
      <c r="EY51">
        <v>0</v>
      </c>
      <c r="FQ51">
        <v>0</v>
      </c>
      <c r="FR51">
        <f t="shared" si="45"/>
        <v>0</v>
      </c>
      <c r="FS51">
        <v>0</v>
      </c>
      <c r="FX51">
        <v>86</v>
      </c>
      <c r="FY51">
        <v>70</v>
      </c>
      <c r="GA51" t="s">
        <v>3</v>
      </c>
      <c r="GD51">
        <v>1</v>
      </c>
      <c r="GF51">
        <v>-1243717052</v>
      </c>
      <c r="GG51">
        <v>2</v>
      </c>
      <c r="GH51">
        <v>1</v>
      </c>
      <c r="GI51">
        <v>-2</v>
      </c>
      <c r="GJ51">
        <v>0</v>
      </c>
      <c r="GK51">
        <v>0</v>
      </c>
      <c r="GL51">
        <f t="shared" si="46"/>
        <v>0</v>
      </c>
      <c r="GM51">
        <f t="shared" si="47"/>
        <v>244.2</v>
      </c>
      <c r="GN51">
        <f t="shared" si="48"/>
        <v>244.2</v>
      </c>
      <c r="GO51">
        <f t="shared" si="49"/>
        <v>0</v>
      </c>
      <c r="GP51">
        <f t="shared" si="50"/>
        <v>0</v>
      </c>
      <c r="GR51">
        <v>0</v>
      </c>
      <c r="GS51">
        <v>3</v>
      </c>
      <c r="GT51">
        <v>0</v>
      </c>
      <c r="GU51" t="s">
        <v>3</v>
      </c>
      <c r="GV51">
        <f t="shared" si="51"/>
        <v>0</v>
      </c>
      <c r="GW51">
        <v>1</v>
      </c>
      <c r="GX51">
        <f t="shared" si="52"/>
        <v>0</v>
      </c>
      <c r="HA51">
        <v>0</v>
      </c>
      <c r="HB51">
        <v>0</v>
      </c>
      <c r="HC51">
        <f t="shared" si="53"/>
        <v>0</v>
      </c>
      <c r="IK51">
        <v>0</v>
      </c>
    </row>
    <row r="52" spans="1:245" x14ac:dyDescent="0.2">
      <c r="A52">
        <v>18</v>
      </c>
      <c r="B52">
        <v>1</v>
      </c>
      <c r="C52">
        <v>86</v>
      </c>
      <c r="E52" t="s">
        <v>153</v>
      </c>
      <c r="F52" t="s">
        <v>140</v>
      </c>
      <c r="G52" t="s">
        <v>141</v>
      </c>
      <c r="H52" t="s">
        <v>135</v>
      </c>
      <c r="I52">
        <f>I51*J52</f>
        <v>0.36</v>
      </c>
      <c r="J52">
        <v>24</v>
      </c>
      <c r="O52">
        <f t="shared" si="14"/>
        <v>187.13</v>
      </c>
      <c r="P52">
        <f t="shared" si="15"/>
        <v>187.13</v>
      </c>
      <c r="Q52">
        <f t="shared" si="16"/>
        <v>0</v>
      </c>
      <c r="R52">
        <f t="shared" si="17"/>
        <v>0</v>
      </c>
      <c r="S52">
        <f t="shared" si="18"/>
        <v>0</v>
      </c>
      <c r="T52">
        <f t="shared" si="19"/>
        <v>0</v>
      </c>
      <c r="U52">
        <f t="shared" si="20"/>
        <v>0</v>
      </c>
      <c r="V52">
        <f t="shared" si="21"/>
        <v>0</v>
      </c>
      <c r="W52">
        <f t="shared" si="22"/>
        <v>0</v>
      </c>
      <c r="X52">
        <f t="shared" si="23"/>
        <v>0</v>
      </c>
      <c r="Y52">
        <f t="shared" si="24"/>
        <v>0</v>
      </c>
      <c r="AA52">
        <v>31303232</v>
      </c>
      <c r="AB52">
        <f t="shared" si="25"/>
        <v>519.79999999999995</v>
      </c>
      <c r="AC52">
        <f t="shared" si="26"/>
        <v>519.79999999999995</v>
      </c>
      <c r="AD52">
        <f t="shared" si="56"/>
        <v>0</v>
      </c>
      <c r="AE52">
        <f t="shared" si="57"/>
        <v>0</v>
      </c>
      <c r="AF52">
        <f t="shared" si="58"/>
        <v>0</v>
      </c>
      <c r="AG52">
        <f t="shared" si="30"/>
        <v>0</v>
      </c>
      <c r="AH52">
        <f t="shared" si="59"/>
        <v>0</v>
      </c>
      <c r="AI52">
        <f t="shared" si="60"/>
        <v>0</v>
      </c>
      <c r="AJ52">
        <f t="shared" si="33"/>
        <v>0</v>
      </c>
      <c r="AK52">
        <v>519.79999999999995</v>
      </c>
      <c r="AL52">
        <v>519.79999999999995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86</v>
      </c>
      <c r="AU52">
        <v>70</v>
      </c>
      <c r="AV52">
        <v>1</v>
      </c>
      <c r="AW52">
        <v>1</v>
      </c>
      <c r="AZ52">
        <v>1</v>
      </c>
      <c r="BA52">
        <v>1</v>
      </c>
      <c r="BB52">
        <v>1</v>
      </c>
      <c r="BC52">
        <v>1</v>
      </c>
      <c r="BD52" t="s">
        <v>3</v>
      </c>
      <c r="BE52" t="s">
        <v>3</v>
      </c>
      <c r="BF52" t="s">
        <v>3</v>
      </c>
      <c r="BG52" t="s">
        <v>3</v>
      </c>
      <c r="BH52">
        <v>3</v>
      </c>
      <c r="BI52">
        <v>1</v>
      </c>
      <c r="BJ52" t="s">
        <v>142</v>
      </c>
      <c r="BM52">
        <v>53001</v>
      </c>
      <c r="BN52">
        <v>0</v>
      </c>
      <c r="BO52" t="s">
        <v>3</v>
      </c>
      <c r="BP52">
        <v>0</v>
      </c>
      <c r="BQ52">
        <v>6</v>
      </c>
      <c r="BR52">
        <v>0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86</v>
      </c>
      <c r="CA52">
        <v>70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34"/>
        <v>187.13</v>
      </c>
      <c r="CQ52">
        <f t="shared" si="35"/>
        <v>519.79999999999995</v>
      </c>
      <c r="CR52">
        <f t="shared" si="36"/>
        <v>0</v>
      </c>
      <c r="CS52">
        <f t="shared" si="37"/>
        <v>0</v>
      </c>
      <c r="CT52">
        <f t="shared" si="38"/>
        <v>0</v>
      </c>
      <c r="CU52">
        <f t="shared" si="39"/>
        <v>0</v>
      </c>
      <c r="CV52">
        <f t="shared" si="40"/>
        <v>0</v>
      </c>
      <c r="CW52">
        <f t="shared" si="41"/>
        <v>0</v>
      </c>
      <c r="CX52">
        <f t="shared" si="42"/>
        <v>0</v>
      </c>
      <c r="CY52">
        <f t="shared" si="43"/>
        <v>0</v>
      </c>
      <c r="CZ52">
        <f t="shared" si="44"/>
        <v>0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U52">
        <v>1007</v>
      </c>
      <c r="DV52" t="s">
        <v>135</v>
      </c>
      <c r="DW52" t="s">
        <v>135</v>
      </c>
      <c r="DX52">
        <v>1</v>
      </c>
      <c r="EE52">
        <v>31275875</v>
      </c>
      <c r="EF52">
        <v>6</v>
      </c>
      <c r="EG52" t="s">
        <v>31</v>
      </c>
      <c r="EH52">
        <v>0</v>
      </c>
      <c r="EI52" t="s">
        <v>3</v>
      </c>
      <c r="EJ52">
        <v>1</v>
      </c>
      <c r="EK52">
        <v>53001</v>
      </c>
      <c r="EL52" t="s">
        <v>137</v>
      </c>
      <c r="EM52" t="s">
        <v>138</v>
      </c>
      <c r="EO52" t="s">
        <v>3</v>
      </c>
      <c r="EQ52">
        <v>0</v>
      </c>
      <c r="ER52">
        <v>519.79999999999995</v>
      </c>
      <c r="ES52">
        <v>519.79999999999995</v>
      </c>
      <c r="ET52">
        <v>0</v>
      </c>
      <c r="EU52">
        <v>0</v>
      </c>
      <c r="EV52">
        <v>0</v>
      </c>
      <c r="EW52">
        <v>0</v>
      </c>
      <c r="EX52">
        <v>0</v>
      </c>
      <c r="FQ52">
        <v>0</v>
      </c>
      <c r="FR52">
        <f t="shared" si="45"/>
        <v>0</v>
      </c>
      <c r="FS52">
        <v>0</v>
      </c>
      <c r="FX52">
        <v>86</v>
      </c>
      <c r="FY52">
        <v>70</v>
      </c>
      <c r="GA52" t="s">
        <v>3</v>
      </c>
      <c r="GD52">
        <v>1</v>
      </c>
      <c r="GF52">
        <v>-861814431</v>
      </c>
      <c r="GG52">
        <v>2</v>
      </c>
      <c r="GH52">
        <v>1</v>
      </c>
      <c r="GI52">
        <v>1</v>
      </c>
      <c r="GJ52">
        <v>0</v>
      </c>
      <c r="GK52">
        <v>0</v>
      </c>
      <c r="GL52">
        <f t="shared" si="46"/>
        <v>0</v>
      </c>
      <c r="GM52">
        <f t="shared" si="47"/>
        <v>187.13</v>
      </c>
      <c r="GN52">
        <f t="shared" si="48"/>
        <v>187.13</v>
      </c>
      <c r="GO52">
        <f t="shared" si="49"/>
        <v>0</v>
      </c>
      <c r="GP52">
        <f t="shared" si="50"/>
        <v>0</v>
      </c>
      <c r="GR52">
        <v>0</v>
      </c>
      <c r="GS52">
        <v>3</v>
      </c>
      <c r="GT52">
        <v>0</v>
      </c>
      <c r="GU52" t="s">
        <v>3</v>
      </c>
      <c r="GV52">
        <f t="shared" si="51"/>
        <v>0</v>
      </c>
      <c r="GW52">
        <v>1</v>
      </c>
      <c r="GX52">
        <f t="shared" si="52"/>
        <v>0</v>
      </c>
      <c r="HA52">
        <v>0</v>
      </c>
      <c r="HB52">
        <v>0</v>
      </c>
      <c r="HC52">
        <f t="shared" si="53"/>
        <v>0</v>
      </c>
      <c r="IK52">
        <v>0</v>
      </c>
    </row>
    <row r="53" spans="1:245" x14ac:dyDescent="0.2">
      <c r="A53">
        <v>18</v>
      </c>
      <c r="B53">
        <v>1</v>
      </c>
      <c r="C53">
        <v>87</v>
      </c>
      <c r="E53" t="s">
        <v>154</v>
      </c>
      <c r="F53" t="s">
        <v>144</v>
      </c>
      <c r="G53" t="s">
        <v>145</v>
      </c>
      <c r="H53" t="s">
        <v>146</v>
      </c>
      <c r="I53">
        <f>I51*J53</f>
        <v>0.58799999999999997</v>
      </c>
      <c r="J53">
        <v>39.199999999999996</v>
      </c>
      <c r="O53">
        <f t="shared" si="14"/>
        <v>1030.53</v>
      </c>
      <c r="P53">
        <f t="shared" si="15"/>
        <v>1030.53</v>
      </c>
      <c r="Q53">
        <f t="shared" si="16"/>
        <v>0</v>
      </c>
      <c r="R53">
        <f t="shared" si="17"/>
        <v>0</v>
      </c>
      <c r="S53">
        <f t="shared" si="18"/>
        <v>0</v>
      </c>
      <c r="T53">
        <f t="shared" si="19"/>
        <v>0</v>
      </c>
      <c r="U53">
        <f t="shared" si="20"/>
        <v>0</v>
      </c>
      <c r="V53">
        <f t="shared" si="21"/>
        <v>0</v>
      </c>
      <c r="W53">
        <f t="shared" si="22"/>
        <v>0</v>
      </c>
      <c r="X53">
        <f t="shared" si="23"/>
        <v>0</v>
      </c>
      <c r="Y53">
        <f t="shared" si="24"/>
        <v>0</v>
      </c>
      <c r="AA53">
        <v>31303232</v>
      </c>
      <c r="AB53">
        <f t="shared" si="25"/>
        <v>1752.6</v>
      </c>
      <c r="AC53">
        <f t="shared" si="26"/>
        <v>1752.6</v>
      </c>
      <c r="AD53">
        <f t="shared" si="56"/>
        <v>0</v>
      </c>
      <c r="AE53">
        <f t="shared" si="57"/>
        <v>0</v>
      </c>
      <c r="AF53">
        <f t="shared" si="58"/>
        <v>0</v>
      </c>
      <c r="AG53">
        <f t="shared" si="30"/>
        <v>0</v>
      </c>
      <c r="AH53">
        <f t="shared" si="59"/>
        <v>0</v>
      </c>
      <c r="AI53">
        <f t="shared" si="60"/>
        <v>0</v>
      </c>
      <c r="AJ53">
        <f t="shared" si="33"/>
        <v>0</v>
      </c>
      <c r="AK53">
        <v>1752.6</v>
      </c>
      <c r="AL53">
        <v>1752.6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86</v>
      </c>
      <c r="AU53">
        <v>70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1</v>
      </c>
      <c r="BD53" t="s">
        <v>3</v>
      </c>
      <c r="BE53" t="s">
        <v>3</v>
      </c>
      <c r="BF53" t="s">
        <v>3</v>
      </c>
      <c r="BG53" t="s">
        <v>3</v>
      </c>
      <c r="BH53">
        <v>3</v>
      </c>
      <c r="BI53">
        <v>1</v>
      </c>
      <c r="BJ53" t="s">
        <v>147</v>
      </c>
      <c r="BM53">
        <v>53001</v>
      </c>
      <c r="BN53">
        <v>0</v>
      </c>
      <c r="BO53" t="s">
        <v>3</v>
      </c>
      <c r="BP53">
        <v>0</v>
      </c>
      <c r="BQ53">
        <v>6</v>
      </c>
      <c r="BR53">
        <v>0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86</v>
      </c>
      <c r="CA53">
        <v>70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34"/>
        <v>1030.53</v>
      </c>
      <c r="CQ53">
        <f t="shared" si="35"/>
        <v>1752.6</v>
      </c>
      <c r="CR53">
        <f t="shared" si="36"/>
        <v>0</v>
      </c>
      <c r="CS53">
        <f t="shared" si="37"/>
        <v>0</v>
      </c>
      <c r="CT53">
        <f t="shared" si="38"/>
        <v>0</v>
      </c>
      <c r="CU53">
        <f t="shared" si="39"/>
        <v>0</v>
      </c>
      <c r="CV53">
        <f t="shared" si="40"/>
        <v>0</v>
      </c>
      <c r="CW53">
        <f t="shared" si="41"/>
        <v>0</v>
      </c>
      <c r="CX53">
        <f t="shared" si="42"/>
        <v>0</v>
      </c>
      <c r="CY53">
        <f t="shared" si="43"/>
        <v>0</v>
      </c>
      <c r="CZ53">
        <f t="shared" si="44"/>
        <v>0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1010</v>
      </c>
      <c r="DV53" t="s">
        <v>146</v>
      </c>
      <c r="DW53" t="s">
        <v>146</v>
      </c>
      <c r="DX53">
        <v>1000</v>
      </c>
      <c r="EE53">
        <v>31275875</v>
      </c>
      <c r="EF53">
        <v>6</v>
      </c>
      <c r="EG53" t="s">
        <v>31</v>
      </c>
      <c r="EH53">
        <v>0</v>
      </c>
      <c r="EI53" t="s">
        <v>3</v>
      </c>
      <c r="EJ53">
        <v>1</v>
      </c>
      <c r="EK53">
        <v>53001</v>
      </c>
      <c r="EL53" t="s">
        <v>137</v>
      </c>
      <c r="EM53" t="s">
        <v>138</v>
      </c>
      <c r="EO53" t="s">
        <v>3</v>
      </c>
      <c r="EQ53">
        <v>0</v>
      </c>
      <c r="ER53">
        <v>1752.6</v>
      </c>
      <c r="ES53">
        <v>1752.6</v>
      </c>
      <c r="ET53">
        <v>0</v>
      </c>
      <c r="EU53">
        <v>0</v>
      </c>
      <c r="EV53">
        <v>0</v>
      </c>
      <c r="EW53">
        <v>0</v>
      </c>
      <c r="EX53">
        <v>0</v>
      </c>
      <c r="FQ53">
        <v>0</v>
      </c>
      <c r="FR53">
        <f t="shared" si="45"/>
        <v>0</v>
      </c>
      <c r="FS53">
        <v>0</v>
      </c>
      <c r="FX53">
        <v>86</v>
      </c>
      <c r="FY53">
        <v>70</v>
      </c>
      <c r="GA53" t="s">
        <v>3</v>
      </c>
      <c r="GD53">
        <v>1</v>
      </c>
      <c r="GF53">
        <v>-911876401</v>
      </c>
      <c r="GG53">
        <v>2</v>
      </c>
      <c r="GH53">
        <v>1</v>
      </c>
      <c r="GI53">
        <v>1</v>
      </c>
      <c r="GJ53">
        <v>0</v>
      </c>
      <c r="GK53">
        <v>0</v>
      </c>
      <c r="GL53">
        <f t="shared" si="46"/>
        <v>0</v>
      </c>
      <c r="GM53">
        <f t="shared" si="47"/>
        <v>1030.53</v>
      </c>
      <c r="GN53">
        <f t="shared" si="48"/>
        <v>1030.53</v>
      </c>
      <c r="GO53">
        <f t="shared" si="49"/>
        <v>0</v>
      </c>
      <c r="GP53">
        <f t="shared" si="50"/>
        <v>0</v>
      </c>
      <c r="GR53">
        <v>0</v>
      </c>
      <c r="GS53">
        <v>3</v>
      </c>
      <c r="GT53">
        <v>0</v>
      </c>
      <c r="GU53" t="s">
        <v>3</v>
      </c>
      <c r="GV53">
        <f t="shared" si="51"/>
        <v>0</v>
      </c>
      <c r="GW53">
        <v>1</v>
      </c>
      <c r="GX53">
        <f t="shared" si="52"/>
        <v>0</v>
      </c>
      <c r="HA53">
        <v>0</v>
      </c>
      <c r="HB53">
        <v>0</v>
      </c>
      <c r="HC53">
        <f t="shared" si="53"/>
        <v>0</v>
      </c>
      <c r="IK53">
        <v>0</v>
      </c>
    </row>
    <row r="54" spans="1:245" x14ac:dyDescent="0.2">
      <c r="A54">
        <v>17</v>
      </c>
      <c r="B54">
        <v>1</v>
      </c>
      <c r="C54">
        <f>ROW(SmtRes!A93)</f>
        <v>93</v>
      </c>
      <c r="D54">
        <f>ROW(EtalonRes!A93)</f>
        <v>93</v>
      </c>
      <c r="E54" t="s">
        <v>155</v>
      </c>
      <c r="F54" t="s">
        <v>156</v>
      </c>
      <c r="G54" t="s">
        <v>157</v>
      </c>
      <c r="H54" t="s">
        <v>20</v>
      </c>
      <c r="I54">
        <f>ROUND(80/100,9)</f>
        <v>0.8</v>
      </c>
      <c r="J54">
        <v>0</v>
      </c>
      <c r="O54">
        <f t="shared" si="14"/>
        <v>400.16</v>
      </c>
      <c r="P54">
        <f t="shared" si="15"/>
        <v>95.84</v>
      </c>
      <c r="Q54">
        <f t="shared" si="16"/>
        <v>3.68</v>
      </c>
      <c r="R54">
        <f t="shared" si="17"/>
        <v>0.64</v>
      </c>
      <c r="S54">
        <f t="shared" si="18"/>
        <v>300.64</v>
      </c>
      <c r="T54">
        <f t="shared" si="19"/>
        <v>0</v>
      </c>
      <c r="U54">
        <f t="shared" si="20"/>
        <v>34.800000000000004</v>
      </c>
      <c r="V54">
        <f t="shared" si="21"/>
        <v>5.6000000000000008E-2</v>
      </c>
      <c r="W54">
        <f t="shared" si="22"/>
        <v>0</v>
      </c>
      <c r="X54">
        <f t="shared" si="23"/>
        <v>331.41</v>
      </c>
      <c r="Y54">
        <f t="shared" si="24"/>
        <v>204.87</v>
      </c>
      <c r="AA54">
        <v>31303232</v>
      </c>
      <c r="AB54">
        <f t="shared" si="25"/>
        <v>500.2</v>
      </c>
      <c r="AC54">
        <f t="shared" si="26"/>
        <v>119.8</v>
      </c>
      <c r="AD54">
        <f t="shared" si="56"/>
        <v>4.5999999999999996</v>
      </c>
      <c r="AE54">
        <f t="shared" si="57"/>
        <v>0.8</v>
      </c>
      <c r="AF54">
        <f t="shared" si="58"/>
        <v>375.8</v>
      </c>
      <c r="AG54">
        <f t="shared" si="30"/>
        <v>0</v>
      </c>
      <c r="AH54">
        <f t="shared" si="59"/>
        <v>43.5</v>
      </c>
      <c r="AI54">
        <f t="shared" si="60"/>
        <v>7.0000000000000007E-2</v>
      </c>
      <c r="AJ54">
        <f t="shared" si="33"/>
        <v>0</v>
      </c>
      <c r="AK54">
        <v>500.19</v>
      </c>
      <c r="AL54">
        <v>119.75</v>
      </c>
      <c r="AM54">
        <v>4.5999999999999996</v>
      </c>
      <c r="AN54">
        <v>0.81</v>
      </c>
      <c r="AO54">
        <v>375.84</v>
      </c>
      <c r="AP54">
        <v>0</v>
      </c>
      <c r="AQ54">
        <v>43.5</v>
      </c>
      <c r="AR54">
        <v>7.0000000000000007E-2</v>
      </c>
      <c r="AS54">
        <v>0</v>
      </c>
      <c r="AT54">
        <v>110</v>
      </c>
      <c r="AU54">
        <v>68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1</v>
      </c>
      <c r="BD54" t="s">
        <v>3</v>
      </c>
      <c r="BE54" t="s">
        <v>3</v>
      </c>
      <c r="BF54" t="s">
        <v>3</v>
      </c>
      <c r="BG54" t="s">
        <v>3</v>
      </c>
      <c r="BH54">
        <v>0</v>
      </c>
      <c r="BI54">
        <v>1</v>
      </c>
      <c r="BJ54" t="s">
        <v>158</v>
      </c>
      <c r="BM54">
        <v>8001</v>
      </c>
      <c r="BN54">
        <v>0</v>
      </c>
      <c r="BO54" t="s">
        <v>3</v>
      </c>
      <c r="BP54">
        <v>0</v>
      </c>
      <c r="BQ54">
        <v>2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3</v>
      </c>
      <c r="BZ54">
        <v>122</v>
      </c>
      <c r="CA54">
        <v>80</v>
      </c>
      <c r="CE54">
        <v>0</v>
      </c>
      <c r="CF54">
        <v>0</v>
      </c>
      <c r="CG54">
        <v>0</v>
      </c>
      <c r="CM54">
        <v>0</v>
      </c>
      <c r="CN54" t="s">
        <v>3</v>
      </c>
      <c r="CO54">
        <v>0</v>
      </c>
      <c r="CP54">
        <f t="shared" si="34"/>
        <v>400.15999999999997</v>
      </c>
      <c r="CQ54">
        <f t="shared" si="35"/>
        <v>119.8</v>
      </c>
      <c r="CR54">
        <f t="shared" si="36"/>
        <v>4.5999999999999996</v>
      </c>
      <c r="CS54">
        <f t="shared" si="37"/>
        <v>0.8</v>
      </c>
      <c r="CT54">
        <f t="shared" si="38"/>
        <v>375.8</v>
      </c>
      <c r="CU54">
        <f t="shared" si="39"/>
        <v>0</v>
      </c>
      <c r="CV54">
        <f t="shared" si="40"/>
        <v>43.5</v>
      </c>
      <c r="CW54">
        <f t="shared" si="41"/>
        <v>7.0000000000000007E-2</v>
      </c>
      <c r="CX54">
        <f t="shared" si="42"/>
        <v>0</v>
      </c>
      <c r="CY54">
        <f t="shared" si="43"/>
        <v>331.40799999999996</v>
      </c>
      <c r="CZ54">
        <f t="shared" si="44"/>
        <v>204.87039999999996</v>
      </c>
      <c r="DC54" t="s">
        <v>3</v>
      </c>
      <c r="DD54" t="s">
        <v>3</v>
      </c>
      <c r="DE54" t="s">
        <v>3</v>
      </c>
      <c r="DF54" t="s">
        <v>3</v>
      </c>
      <c r="DG54" t="s">
        <v>3</v>
      </c>
      <c r="DH54" t="s">
        <v>3</v>
      </c>
      <c r="DI54" t="s">
        <v>3</v>
      </c>
      <c r="DJ54" t="s">
        <v>3</v>
      </c>
      <c r="DK54" t="s">
        <v>3</v>
      </c>
      <c r="DL54" t="s">
        <v>3</v>
      </c>
      <c r="DM54" t="s">
        <v>3</v>
      </c>
      <c r="DN54">
        <v>0</v>
      </c>
      <c r="DO54">
        <v>0</v>
      </c>
      <c r="DP54">
        <v>1</v>
      </c>
      <c r="DQ54">
        <v>1</v>
      </c>
      <c r="DU54">
        <v>1005</v>
      </c>
      <c r="DV54" t="s">
        <v>20</v>
      </c>
      <c r="DW54" t="s">
        <v>20</v>
      </c>
      <c r="DX54">
        <v>100</v>
      </c>
      <c r="EE54">
        <v>31275798</v>
      </c>
      <c r="EF54">
        <v>2</v>
      </c>
      <c r="EG54" t="s">
        <v>22</v>
      </c>
      <c r="EH54">
        <v>0</v>
      </c>
      <c r="EI54" t="s">
        <v>3</v>
      </c>
      <c r="EJ54">
        <v>1</v>
      </c>
      <c r="EK54">
        <v>8001</v>
      </c>
      <c r="EL54" t="s">
        <v>159</v>
      </c>
      <c r="EM54" t="s">
        <v>160</v>
      </c>
      <c r="EO54" t="s">
        <v>3</v>
      </c>
      <c r="EQ54">
        <v>0</v>
      </c>
      <c r="ER54">
        <v>500.19</v>
      </c>
      <c r="ES54">
        <v>119.75</v>
      </c>
      <c r="ET54">
        <v>4.5999999999999996</v>
      </c>
      <c r="EU54">
        <v>0.81</v>
      </c>
      <c r="EV54">
        <v>375.84</v>
      </c>
      <c r="EW54">
        <v>43.5</v>
      </c>
      <c r="EX54">
        <v>7.0000000000000007E-2</v>
      </c>
      <c r="EY54">
        <v>0</v>
      </c>
      <c r="FQ54">
        <v>0</v>
      </c>
      <c r="FR54">
        <f t="shared" si="45"/>
        <v>0</v>
      </c>
      <c r="FS54">
        <v>0</v>
      </c>
      <c r="FT54" t="s">
        <v>25</v>
      </c>
      <c r="FU54" t="s">
        <v>26</v>
      </c>
      <c r="FX54">
        <v>109.8</v>
      </c>
      <c r="FY54">
        <v>68</v>
      </c>
      <c r="GA54" t="s">
        <v>3</v>
      </c>
      <c r="GD54">
        <v>1</v>
      </c>
      <c r="GF54">
        <v>1648279235</v>
      </c>
      <c r="GG54">
        <v>2</v>
      </c>
      <c r="GH54">
        <v>1</v>
      </c>
      <c r="GI54">
        <v>-2</v>
      </c>
      <c r="GJ54">
        <v>0</v>
      </c>
      <c r="GK54">
        <v>0</v>
      </c>
      <c r="GL54">
        <f t="shared" si="46"/>
        <v>0</v>
      </c>
      <c r="GM54">
        <f t="shared" si="47"/>
        <v>936.44</v>
      </c>
      <c r="GN54">
        <f t="shared" si="48"/>
        <v>936.44</v>
      </c>
      <c r="GO54">
        <f t="shared" si="49"/>
        <v>0</v>
      </c>
      <c r="GP54">
        <f t="shared" si="50"/>
        <v>0</v>
      </c>
      <c r="GR54">
        <v>0</v>
      </c>
      <c r="GS54">
        <v>3</v>
      </c>
      <c r="GT54">
        <v>0</v>
      </c>
      <c r="GU54" t="s">
        <v>3</v>
      </c>
      <c r="GV54">
        <f t="shared" si="51"/>
        <v>0</v>
      </c>
      <c r="GW54">
        <v>1</v>
      </c>
      <c r="GX54">
        <f t="shared" si="52"/>
        <v>0</v>
      </c>
      <c r="HA54">
        <v>0</v>
      </c>
      <c r="HB54">
        <v>0</v>
      </c>
      <c r="HC54">
        <f t="shared" si="53"/>
        <v>0</v>
      </c>
      <c r="IK54">
        <v>0</v>
      </c>
    </row>
    <row r="55" spans="1:245" x14ac:dyDescent="0.2">
      <c r="A55">
        <v>18</v>
      </c>
      <c r="B55">
        <v>1</v>
      </c>
      <c r="C55">
        <v>91</v>
      </c>
      <c r="E55" t="s">
        <v>161</v>
      </c>
      <c r="F55" t="s">
        <v>162</v>
      </c>
      <c r="G55" t="s">
        <v>163</v>
      </c>
      <c r="H55" t="s">
        <v>135</v>
      </c>
      <c r="I55">
        <f>I54*J55</f>
        <v>7.1999999999999998E-3</v>
      </c>
      <c r="J55">
        <v>8.9999999999999993E-3</v>
      </c>
      <c r="O55">
        <f t="shared" si="14"/>
        <v>7.92</v>
      </c>
      <c r="P55">
        <f t="shared" si="15"/>
        <v>7.92</v>
      </c>
      <c r="Q55">
        <f t="shared" si="16"/>
        <v>0</v>
      </c>
      <c r="R55">
        <f t="shared" si="17"/>
        <v>0</v>
      </c>
      <c r="S55">
        <f t="shared" si="18"/>
        <v>0</v>
      </c>
      <c r="T55">
        <f t="shared" si="19"/>
        <v>0</v>
      </c>
      <c r="U55">
        <f t="shared" si="20"/>
        <v>0</v>
      </c>
      <c r="V55">
        <f t="shared" si="21"/>
        <v>0</v>
      </c>
      <c r="W55">
        <f t="shared" si="22"/>
        <v>0</v>
      </c>
      <c r="X55">
        <f t="shared" si="23"/>
        <v>0</v>
      </c>
      <c r="Y55">
        <f t="shared" si="24"/>
        <v>0</v>
      </c>
      <c r="AA55">
        <v>31303232</v>
      </c>
      <c r="AB55">
        <f t="shared" si="25"/>
        <v>1100</v>
      </c>
      <c r="AC55">
        <f t="shared" si="26"/>
        <v>1100</v>
      </c>
      <c r="AD55">
        <f t="shared" si="56"/>
        <v>0</v>
      </c>
      <c r="AE55">
        <f t="shared" si="57"/>
        <v>0</v>
      </c>
      <c r="AF55">
        <f t="shared" si="58"/>
        <v>0</v>
      </c>
      <c r="AG55">
        <f t="shared" si="30"/>
        <v>0</v>
      </c>
      <c r="AH55">
        <f t="shared" si="59"/>
        <v>0</v>
      </c>
      <c r="AI55">
        <f t="shared" si="60"/>
        <v>0</v>
      </c>
      <c r="AJ55">
        <f t="shared" si="33"/>
        <v>0</v>
      </c>
      <c r="AK55">
        <v>1100</v>
      </c>
      <c r="AL55">
        <v>1100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110</v>
      </c>
      <c r="AU55">
        <v>68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1</v>
      </c>
      <c r="BD55" t="s">
        <v>3</v>
      </c>
      <c r="BE55" t="s">
        <v>3</v>
      </c>
      <c r="BF55" t="s">
        <v>3</v>
      </c>
      <c r="BG55" t="s">
        <v>3</v>
      </c>
      <c r="BH55">
        <v>3</v>
      </c>
      <c r="BI55">
        <v>1</v>
      </c>
      <c r="BJ55" t="s">
        <v>164</v>
      </c>
      <c r="BM55">
        <v>8001</v>
      </c>
      <c r="BN55">
        <v>0</v>
      </c>
      <c r="BO55" t="s">
        <v>3</v>
      </c>
      <c r="BP55">
        <v>0</v>
      </c>
      <c r="BQ55">
        <v>2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122</v>
      </c>
      <c r="CA55">
        <v>80</v>
      </c>
      <c r="CE55">
        <v>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34"/>
        <v>7.92</v>
      </c>
      <c r="CQ55">
        <f t="shared" si="35"/>
        <v>1100</v>
      </c>
      <c r="CR55">
        <f t="shared" si="36"/>
        <v>0</v>
      </c>
      <c r="CS55">
        <f t="shared" si="37"/>
        <v>0</v>
      </c>
      <c r="CT55">
        <f t="shared" si="38"/>
        <v>0</v>
      </c>
      <c r="CU55">
        <f t="shared" si="39"/>
        <v>0</v>
      </c>
      <c r="CV55">
        <f t="shared" si="40"/>
        <v>0</v>
      </c>
      <c r="CW55">
        <f t="shared" si="41"/>
        <v>0</v>
      </c>
      <c r="CX55">
        <f t="shared" si="42"/>
        <v>0</v>
      </c>
      <c r="CY55">
        <f t="shared" si="43"/>
        <v>0</v>
      </c>
      <c r="CZ55">
        <f t="shared" si="44"/>
        <v>0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1007</v>
      </c>
      <c r="DV55" t="s">
        <v>135</v>
      </c>
      <c r="DW55" t="s">
        <v>135</v>
      </c>
      <c r="DX55">
        <v>1</v>
      </c>
      <c r="EE55">
        <v>31275798</v>
      </c>
      <c r="EF55">
        <v>2</v>
      </c>
      <c r="EG55" t="s">
        <v>22</v>
      </c>
      <c r="EH55">
        <v>0</v>
      </c>
      <c r="EI55" t="s">
        <v>3</v>
      </c>
      <c r="EJ55">
        <v>1</v>
      </c>
      <c r="EK55">
        <v>8001</v>
      </c>
      <c r="EL55" t="s">
        <v>159</v>
      </c>
      <c r="EM55" t="s">
        <v>160</v>
      </c>
      <c r="EO55" t="s">
        <v>3</v>
      </c>
      <c r="EQ55">
        <v>0</v>
      </c>
      <c r="ER55">
        <v>1100</v>
      </c>
      <c r="ES55">
        <v>1100</v>
      </c>
      <c r="ET55">
        <v>0</v>
      </c>
      <c r="EU55">
        <v>0</v>
      </c>
      <c r="EV55">
        <v>0</v>
      </c>
      <c r="EW55">
        <v>0</v>
      </c>
      <c r="EX55">
        <v>0</v>
      </c>
      <c r="FQ55">
        <v>0</v>
      </c>
      <c r="FR55">
        <f t="shared" si="45"/>
        <v>0</v>
      </c>
      <c r="FS55">
        <v>0</v>
      </c>
      <c r="FT55" t="s">
        <v>25</v>
      </c>
      <c r="FU55" t="s">
        <v>26</v>
      </c>
      <c r="FX55">
        <v>109.8</v>
      </c>
      <c r="FY55">
        <v>68</v>
      </c>
      <c r="GA55" t="s">
        <v>3</v>
      </c>
      <c r="GD55">
        <v>1</v>
      </c>
      <c r="GF55">
        <v>-493139387</v>
      </c>
      <c r="GG55">
        <v>2</v>
      </c>
      <c r="GH55">
        <v>1</v>
      </c>
      <c r="GI55">
        <v>-2</v>
      </c>
      <c r="GJ55">
        <v>0</v>
      </c>
      <c r="GK55">
        <v>0</v>
      </c>
      <c r="GL55">
        <f t="shared" si="46"/>
        <v>0</v>
      </c>
      <c r="GM55">
        <f t="shared" si="47"/>
        <v>7.92</v>
      </c>
      <c r="GN55">
        <f t="shared" si="48"/>
        <v>7.92</v>
      </c>
      <c r="GO55">
        <f t="shared" si="49"/>
        <v>0</v>
      </c>
      <c r="GP55">
        <f t="shared" si="50"/>
        <v>0</v>
      </c>
      <c r="GR55">
        <v>0</v>
      </c>
      <c r="GS55">
        <v>3</v>
      </c>
      <c r="GT55">
        <v>0</v>
      </c>
      <c r="GU55" t="s">
        <v>3</v>
      </c>
      <c r="GV55">
        <f t="shared" si="51"/>
        <v>0</v>
      </c>
      <c r="GW55">
        <v>1</v>
      </c>
      <c r="GX55">
        <f t="shared" si="52"/>
        <v>0</v>
      </c>
      <c r="HA55">
        <v>0</v>
      </c>
      <c r="HB55">
        <v>0</v>
      </c>
      <c r="HC55">
        <f t="shared" si="53"/>
        <v>0</v>
      </c>
      <c r="IK55">
        <v>0</v>
      </c>
    </row>
    <row r="56" spans="1:245" x14ac:dyDescent="0.2">
      <c r="A56">
        <v>18</v>
      </c>
      <c r="B56">
        <v>1</v>
      </c>
      <c r="C56">
        <v>92</v>
      </c>
      <c r="E56" t="s">
        <v>165</v>
      </c>
      <c r="F56" t="s">
        <v>166</v>
      </c>
      <c r="G56" t="s">
        <v>167</v>
      </c>
      <c r="H56" t="s">
        <v>37</v>
      </c>
      <c r="I56">
        <f>I54*J56</f>
        <v>2.7999999999999997E-2</v>
      </c>
      <c r="J56">
        <v>3.4999999999999996E-2</v>
      </c>
      <c r="O56">
        <f t="shared" ref="O56:O87" si="61">ROUND(CP56,2)</f>
        <v>206.35</v>
      </c>
      <c r="P56">
        <f t="shared" ref="P56:P87" si="62">ROUND(CQ56*I56,2)</f>
        <v>206.35</v>
      </c>
      <c r="Q56">
        <f t="shared" ref="Q56:Q87" si="63">ROUND(CR56*I56,2)</f>
        <v>0</v>
      </c>
      <c r="R56">
        <f t="shared" ref="R56:R87" si="64">ROUND(CS56*I56,2)</f>
        <v>0</v>
      </c>
      <c r="S56">
        <f t="shared" ref="S56:S87" si="65">ROUND(CT56*I56,2)</f>
        <v>0</v>
      </c>
      <c r="T56">
        <f t="shared" ref="T56:T87" si="66">ROUND(CU56*I56,2)</f>
        <v>0</v>
      </c>
      <c r="U56">
        <f t="shared" ref="U56:U87" si="67">CV56*I56</f>
        <v>0</v>
      </c>
      <c r="V56">
        <f t="shared" ref="V56:V87" si="68">CW56*I56</f>
        <v>0</v>
      </c>
      <c r="W56">
        <f t="shared" ref="W56:W87" si="69">ROUND(CX56*I56,2)</f>
        <v>0</v>
      </c>
      <c r="X56">
        <f t="shared" ref="X56:X87" si="70">ROUND(CY56,2)</f>
        <v>0</v>
      </c>
      <c r="Y56">
        <f t="shared" ref="Y56:Y87" si="71">ROUND(CZ56,2)</f>
        <v>0</v>
      </c>
      <c r="AA56">
        <v>31303232</v>
      </c>
      <c r="AB56">
        <f t="shared" ref="AB56:AB87" si="72">ROUND((AC56+AD56+AF56),1)</f>
        <v>7369.5</v>
      </c>
      <c r="AC56">
        <f t="shared" ref="AC56:AC87" si="73">ROUND((ES56),1)</f>
        <v>7369.5</v>
      </c>
      <c r="AD56">
        <f t="shared" si="56"/>
        <v>0</v>
      </c>
      <c r="AE56">
        <f t="shared" si="57"/>
        <v>0</v>
      </c>
      <c r="AF56">
        <f t="shared" si="58"/>
        <v>0</v>
      </c>
      <c r="AG56">
        <f t="shared" ref="AG56:AG87" si="74">ROUND((AP56),1)</f>
        <v>0</v>
      </c>
      <c r="AH56">
        <f t="shared" si="59"/>
        <v>0</v>
      </c>
      <c r="AI56">
        <f t="shared" si="60"/>
        <v>0</v>
      </c>
      <c r="AJ56">
        <f t="shared" ref="AJ56:AJ87" si="75">(AS56)</f>
        <v>0</v>
      </c>
      <c r="AK56">
        <v>7369.5</v>
      </c>
      <c r="AL56">
        <v>7369.5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110</v>
      </c>
      <c r="AU56">
        <v>68</v>
      </c>
      <c r="AV56">
        <v>1</v>
      </c>
      <c r="AW56">
        <v>1</v>
      </c>
      <c r="AZ56">
        <v>1</v>
      </c>
      <c r="BA56">
        <v>1</v>
      </c>
      <c r="BB56">
        <v>1</v>
      </c>
      <c r="BC56">
        <v>1</v>
      </c>
      <c r="BD56" t="s">
        <v>3</v>
      </c>
      <c r="BE56" t="s">
        <v>3</v>
      </c>
      <c r="BF56" t="s">
        <v>3</v>
      </c>
      <c r="BG56" t="s">
        <v>3</v>
      </c>
      <c r="BH56">
        <v>3</v>
      </c>
      <c r="BI56">
        <v>1</v>
      </c>
      <c r="BJ56" t="s">
        <v>168</v>
      </c>
      <c r="BM56">
        <v>8001</v>
      </c>
      <c r="BN56">
        <v>0</v>
      </c>
      <c r="BO56" t="s">
        <v>3</v>
      </c>
      <c r="BP56">
        <v>0</v>
      </c>
      <c r="BQ56">
        <v>2</v>
      </c>
      <c r="BR56">
        <v>0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 t="s">
        <v>3</v>
      </c>
      <c r="BZ56">
        <v>122</v>
      </c>
      <c r="CA56">
        <v>80</v>
      </c>
      <c r="CE56">
        <v>0</v>
      </c>
      <c r="CF56">
        <v>0</v>
      </c>
      <c r="CG56">
        <v>0</v>
      </c>
      <c r="CM56">
        <v>0</v>
      </c>
      <c r="CN56" t="s">
        <v>3</v>
      </c>
      <c r="CO56">
        <v>0</v>
      </c>
      <c r="CP56">
        <f t="shared" ref="CP56:CP87" si="76">(P56+Q56+S56)</f>
        <v>206.35</v>
      </c>
      <c r="CQ56">
        <f t="shared" ref="CQ56:CQ87" si="77">AC56*BC56</f>
        <v>7369.5</v>
      </c>
      <c r="CR56">
        <f t="shared" ref="CR56:CR87" si="78">AD56*BB56</f>
        <v>0</v>
      </c>
      <c r="CS56">
        <f t="shared" ref="CS56:CS87" si="79">AE56*BS56</f>
        <v>0</v>
      </c>
      <c r="CT56">
        <f t="shared" ref="CT56:CT87" si="80">AF56*BA56</f>
        <v>0</v>
      </c>
      <c r="CU56">
        <f t="shared" ref="CU56:CU87" si="81">AG56</f>
        <v>0</v>
      </c>
      <c r="CV56">
        <f t="shared" ref="CV56:CV87" si="82">AH56</f>
        <v>0</v>
      </c>
      <c r="CW56">
        <f t="shared" ref="CW56:CW87" si="83">AI56</f>
        <v>0</v>
      </c>
      <c r="CX56">
        <f t="shared" ref="CX56:CX87" si="84">AJ56</f>
        <v>0</v>
      </c>
      <c r="CY56">
        <f t="shared" ref="CY56:CY87" si="85">(((S56+R56)*AT56)/100)</f>
        <v>0</v>
      </c>
      <c r="CZ56">
        <f t="shared" ref="CZ56:CZ87" si="86">(((S56+R56)*AU56)/100)</f>
        <v>0</v>
      </c>
      <c r="DC56" t="s">
        <v>3</v>
      </c>
      <c r="DD56" t="s">
        <v>3</v>
      </c>
      <c r="DE56" t="s">
        <v>3</v>
      </c>
      <c r="DF56" t="s">
        <v>3</v>
      </c>
      <c r="DG56" t="s">
        <v>3</v>
      </c>
      <c r="DH56" t="s">
        <v>3</v>
      </c>
      <c r="DI56" t="s">
        <v>3</v>
      </c>
      <c r="DJ56" t="s">
        <v>3</v>
      </c>
      <c r="DK56" t="s">
        <v>3</v>
      </c>
      <c r="DL56" t="s">
        <v>3</v>
      </c>
      <c r="DM56" t="s">
        <v>3</v>
      </c>
      <c r="DN56">
        <v>0</v>
      </c>
      <c r="DO56">
        <v>0</v>
      </c>
      <c r="DP56">
        <v>1</v>
      </c>
      <c r="DQ56">
        <v>1</v>
      </c>
      <c r="DU56">
        <v>1009</v>
      </c>
      <c r="DV56" t="s">
        <v>37</v>
      </c>
      <c r="DW56" t="s">
        <v>37</v>
      </c>
      <c r="DX56">
        <v>1000</v>
      </c>
      <c r="EE56">
        <v>31275798</v>
      </c>
      <c r="EF56">
        <v>2</v>
      </c>
      <c r="EG56" t="s">
        <v>22</v>
      </c>
      <c r="EH56">
        <v>0</v>
      </c>
      <c r="EI56" t="s">
        <v>3</v>
      </c>
      <c r="EJ56">
        <v>1</v>
      </c>
      <c r="EK56">
        <v>8001</v>
      </c>
      <c r="EL56" t="s">
        <v>159</v>
      </c>
      <c r="EM56" t="s">
        <v>160</v>
      </c>
      <c r="EO56" t="s">
        <v>3</v>
      </c>
      <c r="EQ56">
        <v>0</v>
      </c>
      <c r="ER56">
        <v>7369.5</v>
      </c>
      <c r="ES56">
        <v>7369.5</v>
      </c>
      <c r="ET56">
        <v>0</v>
      </c>
      <c r="EU56">
        <v>0</v>
      </c>
      <c r="EV56">
        <v>0</v>
      </c>
      <c r="EW56">
        <v>0</v>
      </c>
      <c r="EX56">
        <v>0</v>
      </c>
      <c r="FQ56">
        <v>0</v>
      </c>
      <c r="FR56">
        <f t="shared" ref="FR56:FR87" si="87">ROUND(IF(AND(BH56=3,BI56=3),P56,0),2)</f>
        <v>0</v>
      </c>
      <c r="FS56">
        <v>0</v>
      </c>
      <c r="FT56" t="s">
        <v>25</v>
      </c>
      <c r="FU56" t="s">
        <v>26</v>
      </c>
      <c r="FX56">
        <v>109.8</v>
      </c>
      <c r="FY56">
        <v>68</v>
      </c>
      <c r="GA56" t="s">
        <v>3</v>
      </c>
      <c r="GD56">
        <v>1</v>
      </c>
      <c r="GF56">
        <v>-1632036893</v>
      </c>
      <c r="GG56">
        <v>2</v>
      </c>
      <c r="GH56">
        <v>1</v>
      </c>
      <c r="GI56">
        <v>-2</v>
      </c>
      <c r="GJ56">
        <v>0</v>
      </c>
      <c r="GK56">
        <v>0</v>
      </c>
      <c r="GL56">
        <f t="shared" ref="GL56:GL87" si="88">ROUND(IF(AND(BH56=3,BI56=3,FS56&lt;&gt;0),P56,0),2)</f>
        <v>0</v>
      </c>
      <c r="GM56">
        <f t="shared" ref="GM56:GM87" si="89">ROUND(O56+X56+Y56,2)+GX56</f>
        <v>206.35</v>
      </c>
      <c r="GN56">
        <f t="shared" ref="GN56:GN87" si="90">IF(OR(BI56=0,BI56=1),ROUND(O56+X56+Y56,2),0)</f>
        <v>206.35</v>
      </c>
      <c r="GO56">
        <f t="shared" ref="GO56:GO87" si="91">IF(BI56=2,ROUND(O56+X56+Y56,2),0)</f>
        <v>0</v>
      </c>
      <c r="GP56">
        <f t="shared" ref="GP56:GP87" si="92">IF(BI56=4,ROUND(O56+X56+Y56,2)+GX56,0)</f>
        <v>0</v>
      </c>
      <c r="GR56">
        <v>0</v>
      </c>
      <c r="GS56">
        <v>3</v>
      </c>
      <c r="GT56">
        <v>0</v>
      </c>
      <c r="GU56" t="s">
        <v>3</v>
      </c>
      <c r="GV56">
        <f t="shared" ref="GV56:GV87" si="93">ROUND((GT56),1)</f>
        <v>0</v>
      </c>
      <c r="GW56">
        <v>1</v>
      </c>
      <c r="GX56">
        <f t="shared" ref="GX56:GX87" si="94">ROUND(HC56*I56,2)</f>
        <v>0</v>
      </c>
      <c r="HA56">
        <v>0</v>
      </c>
      <c r="HB56">
        <v>0</v>
      </c>
      <c r="HC56">
        <f t="shared" ref="HC56:HC87" si="95">GV56*GW56</f>
        <v>0</v>
      </c>
      <c r="IK56">
        <v>0</v>
      </c>
    </row>
    <row r="57" spans="1:245" x14ac:dyDescent="0.2">
      <c r="A57">
        <v>17</v>
      </c>
      <c r="B57">
        <v>1</v>
      </c>
      <c r="C57">
        <f>ROW(SmtRes!A97)</f>
        <v>97</v>
      </c>
      <c r="D57">
        <f>ROW(EtalonRes!A97)</f>
        <v>97</v>
      </c>
      <c r="E57" t="s">
        <v>169</v>
      </c>
      <c r="F57" t="s">
        <v>170</v>
      </c>
      <c r="G57" t="s">
        <v>171</v>
      </c>
      <c r="H57" t="s">
        <v>20</v>
      </c>
      <c r="I57">
        <f>ROUND(71/100,9)</f>
        <v>0.71</v>
      </c>
      <c r="J57">
        <v>0</v>
      </c>
      <c r="O57">
        <f t="shared" si="61"/>
        <v>1628.46</v>
      </c>
      <c r="P57">
        <f t="shared" si="62"/>
        <v>699.28</v>
      </c>
      <c r="Q57">
        <f t="shared" si="63"/>
        <v>9.23</v>
      </c>
      <c r="R57">
        <f t="shared" si="64"/>
        <v>0</v>
      </c>
      <c r="S57">
        <f t="shared" si="65"/>
        <v>919.95</v>
      </c>
      <c r="T57">
        <f t="shared" si="66"/>
        <v>0</v>
      </c>
      <c r="U57">
        <f t="shared" si="67"/>
        <v>91.447999999999979</v>
      </c>
      <c r="V57">
        <f t="shared" si="68"/>
        <v>0</v>
      </c>
      <c r="W57">
        <f t="shared" si="69"/>
        <v>0</v>
      </c>
      <c r="X57">
        <f t="shared" si="70"/>
        <v>873.95</v>
      </c>
      <c r="Y57">
        <f t="shared" si="71"/>
        <v>432.38</v>
      </c>
      <c r="AA57">
        <v>31303232</v>
      </c>
      <c r="AB57">
        <f t="shared" si="72"/>
        <v>2293.6</v>
      </c>
      <c r="AC57">
        <f t="shared" si="73"/>
        <v>984.9</v>
      </c>
      <c r="AD57">
        <f>ROUND(((((ET57*1.25))-((EU57*1.25)))+AE57),1)</f>
        <v>13</v>
      </c>
      <c r="AE57">
        <f>ROUND(((EU57*1.25)),1)</f>
        <v>0</v>
      </c>
      <c r="AF57">
        <f>ROUND(((EV57*1.15)),1)</f>
        <v>1295.7</v>
      </c>
      <c r="AG57">
        <f t="shared" si="74"/>
        <v>0</v>
      </c>
      <c r="AH57">
        <f>((EW57*1.15))</f>
        <v>128.79999999999998</v>
      </c>
      <c r="AI57">
        <f>((EX57*1.25))</f>
        <v>0</v>
      </c>
      <c r="AJ57">
        <f t="shared" si="75"/>
        <v>0</v>
      </c>
      <c r="AK57">
        <v>2121.96</v>
      </c>
      <c r="AL57">
        <v>984.88</v>
      </c>
      <c r="AM57">
        <v>10.36</v>
      </c>
      <c r="AN57">
        <v>0</v>
      </c>
      <c r="AO57">
        <v>1126.72</v>
      </c>
      <c r="AP57">
        <v>0</v>
      </c>
      <c r="AQ57">
        <v>112</v>
      </c>
      <c r="AR57">
        <v>0</v>
      </c>
      <c r="AS57">
        <v>0</v>
      </c>
      <c r="AT57">
        <v>95</v>
      </c>
      <c r="AU57">
        <v>47</v>
      </c>
      <c r="AV57">
        <v>1</v>
      </c>
      <c r="AW57">
        <v>1</v>
      </c>
      <c r="AZ57">
        <v>1</v>
      </c>
      <c r="BA57">
        <v>1</v>
      </c>
      <c r="BB57">
        <v>1</v>
      </c>
      <c r="BC57">
        <v>1</v>
      </c>
      <c r="BD57" t="s">
        <v>3</v>
      </c>
      <c r="BE57" t="s">
        <v>3</v>
      </c>
      <c r="BF57" t="s">
        <v>3</v>
      </c>
      <c r="BG57" t="s">
        <v>3</v>
      </c>
      <c r="BH57">
        <v>0</v>
      </c>
      <c r="BI57">
        <v>1</v>
      </c>
      <c r="BJ57" t="s">
        <v>172</v>
      </c>
      <c r="BM57">
        <v>15001</v>
      </c>
      <c r="BN57">
        <v>0</v>
      </c>
      <c r="BO57" t="s">
        <v>3</v>
      </c>
      <c r="BP57">
        <v>0</v>
      </c>
      <c r="BQ57">
        <v>2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105</v>
      </c>
      <c r="CA57">
        <v>55</v>
      </c>
      <c r="CE57">
        <v>0</v>
      </c>
      <c r="CF57">
        <v>0</v>
      </c>
      <c r="CG57">
        <v>0</v>
      </c>
      <c r="CM57">
        <v>0</v>
      </c>
      <c r="CN57" t="s">
        <v>60</v>
      </c>
      <c r="CO57">
        <v>0</v>
      </c>
      <c r="CP57">
        <f t="shared" si="76"/>
        <v>1628.46</v>
      </c>
      <c r="CQ57">
        <f t="shared" si="77"/>
        <v>984.9</v>
      </c>
      <c r="CR57">
        <f t="shared" si="78"/>
        <v>13</v>
      </c>
      <c r="CS57">
        <f t="shared" si="79"/>
        <v>0</v>
      </c>
      <c r="CT57">
        <f t="shared" si="80"/>
        <v>1295.7</v>
      </c>
      <c r="CU57">
        <f t="shared" si="81"/>
        <v>0</v>
      </c>
      <c r="CV57">
        <f t="shared" si="82"/>
        <v>128.79999999999998</v>
      </c>
      <c r="CW57">
        <f t="shared" si="83"/>
        <v>0</v>
      </c>
      <c r="CX57">
        <f t="shared" si="84"/>
        <v>0</v>
      </c>
      <c r="CY57">
        <f t="shared" si="85"/>
        <v>873.95249999999999</v>
      </c>
      <c r="CZ57">
        <f t="shared" si="86"/>
        <v>432.37650000000002</v>
      </c>
      <c r="DC57" t="s">
        <v>3</v>
      </c>
      <c r="DD57" t="s">
        <v>3</v>
      </c>
      <c r="DE57" t="s">
        <v>61</v>
      </c>
      <c r="DF57" t="s">
        <v>61</v>
      </c>
      <c r="DG57" t="s">
        <v>62</v>
      </c>
      <c r="DH57" t="s">
        <v>3</v>
      </c>
      <c r="DI57" t="s">
        <v>62</v>
      </c>
      <c r="DJ57" t="s">
        <v>61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1005</v>
      </c>
      <c r="DV57" t="s">
        <v>20</v>
      </c>
      <c r="DW57" t="s">
        <v>20</v>
      </c>
      <c r="DX57">
        <v>100</v>
      </c>
      <c r="EE57">
        <v>31275826</v>
      </c>
      <c r="EF57">
        <v>2</v>
      </c>
      <c r="EG57" t="s">
        <v>22</v>
      </c>
      <c r="EH57">
        <v>0</v>
      </c>
      <c r="EI57" t="s">
        <v>3</v>
      </c>
      <c r="EJ57">
        <v>1</v>
      </c>
      <c r="EK57">
        <v>15001</v>
      </c>
      <c r="EL57" t="s">
        <v>124</v>
      </c>
      <c r="EM57" t="s">
        <v>125</v>
      </c>
      <c r="EO57" t="s">
        <v>65</v>
      </c>
      <c r="EQ57">
        <v>0</v>
      </c>
      <c r="ER57">
        <v>2121.96</v>
      </c>
      <c r="ES57">
        <v>984.88</v>
      </c>
      <c r="ET57">
        <v>10.36</v>
      </c>
      <c r="EU57">
        <v>0</v>
      </c>
      <c r="EV57">
        <v>1126.72</v>
      </c>
      <c r="EW57">
        <v>112</v>
      </c>
      <c r="EX57">
        <v>0</v>
      </c>
      <c r="EY57">
        <v>0</v>
      </c>
      <c r="FQ57">
        <v>0</v>
      </c>
      <c r="FR57">
        <f t="shared" si="87"/>
        <v>0</v>
      </c>
      <c r="FS57">
        <v>0</v>
      </c>
      <c r="FT57" t="s">
        <v>25</v>
      </c>
      <c r="FU57" t="s">
        <v>26</v>
      </c>
      <c r="FX57">
        <v>94.5</v>
      </c>
      <c r="FY57">
        <v>46.75</v>
      </c>
      <c r="GA57" t="s">
        <v>3</v>
      </c>
      <c r="GD57">
        <v>1</v>
      </c>
      <c r="GF57">
        <v>-101065627</v>
      </c>
      <c r="GG57">
        <v>2</v>
      </c>
      <c r="GH57">
        <v>1</v>
      </c>
      <c r="GI57">
        <v>-2</v>
      </c>
      <c r="GJ57">
        <v>0</v>
      </c>
      <c r="GK57">
        <v>0</v>
      </c>
      <c r="GL57">
        <f t="shared" si="88"/>
        <v>0</v>
      </c>
      <c r="GM57">
        <f t="shared" si="89"/>
        <v>2934.79</v>
      </c>
      <c r="GN57">
        <f t="shared" si="90"/>
        <v>2934.79</v>
      </c>
      <c r="GO57">
        <f t="shared" si="91"/>
        <v>0</v>
      </c>
      <c r="GP57">
        <f t="shared" si="92"/>
        <v>0</v>
      </c>
      <c r="GR57">
        <v>0</v>
      </c>
      <c r="GS57">
        <v>3</v>
      </c>
      <c r="GT57">
        <v>0</v>
      </c>
      <c r="GU57" t="s">
        <v>3</v>
      </c>
      <c r="GV57">
        <f t="shared" si="93"/>
        <v>0</v>
      </c>
      <c r="GW57">
        <v>1</v>
      </c>
      <c r="GX57">
        <f t="shared" si="94"/>
        <v>0</v>
      </c>
      <c r="HA57">
        <v>0</v>
      </c>
      <c r="HB57">
        <v>0</v>
      </c>
      <c r="HC57">
        <f t="shared" si="95"/>
        <v>0</v>
      </c>
      <c r="IK57">
        <v>0</v>
      </c>
    </row>
    <row r="58" spans="1:245" x14ac:dyDescent="0.2">
      <c r="A58">
        <v>17</v>
      </c>
      <c r="B58">
        <v>1</v>
      </c>
      <c r="C58">
        <f>ROW(SmtRes!A102)</f>
        <v>102</v>
      </c>
      <c r="D58">
        <f>ROW(EtalonRes!A102)</f>
        <v>102</v>
      </c>
      <c r="E58" t="s">
        <v>173</v>
      </c>
      <c r="F58" t="s">
        <v>174</v>
      </c>
      <c r="G58" t="s">
        <v>175</v>
      </c>
      <c r="H58" t="s">
        <v>20</v>
      </c>
      <c r="I58">
        <f>ROUND(24/100,9)</f>
        <v>0.24</v>
      </c>
      <c r="J58">
        <v>0</v>
      </c>
      <c r="O58">
        <f t="shared" si="61"/>
        <v>1081.7</v>
      </c>
      <c r="P58">
        <f t="shared" si="62"/>
        <v>539.16</v>
      </c>
      <c r="Q58">
        <f t="shared" si="63"/>
        <v>19.32</v>
      </c>
      <c r="R58">
        <f t="shared" si="64"/>
        <v>8.35</v>
      </c>
      <c r="S58">
        <f t="shared" si="65"/>
        <v>523.22</v>
      </c>
      <c r="T58">
        <f t="shared" si="66"/>
        <v>0</v>
      </c>
      <c r="U58">
        <f t="shared" si="67"/>
        <v>56.320559999999993</v>
      </c>
      <c r="V58">
        <f t="shared" si="68"/>
        <v>0.61799999999999999</v>
      </c>
      <c r="W58">
        <f t="shared" si="69"/>
        <v>0</v>
      </c>
      <c r="X58">
        <f t="shared" si="70"/>
        <v>504.99</v>
      </c>
      <c r="Y58">
        <f t="shared" si="71"/>
        <v>249.84</v>
      </c>
      <c r="AA58">
        <v>31303232</v>
      </c>
      <c r="AB58">
        <f t="shared" si="72"/>
        <v>4507.1000000000004</v>
      </c>
      <c r="AC58">
        <f t="shared" si="73"/>
        <v>2246.5</v>
      </c>
      <c r="AD58">
        <f>ROUND(((((ET58*1.25))-((EU58*1.25)))+AE58),1)</f>
        <v>80.5</v>
      </c>
      <c r="AE58">
        <f>ROUND(((EU58*1.25)),1)</f>
        <v>34.799999999999997</v>
      </c>
      <c r="AF58">
        <f>ROUND(((EV58*1.15)),1)</f>
        <v>2180.1</v>
      </c>
      <c r="AG58">
        <f t="shared" si="74"/>
        <v>0</v>
      </c>
      <c r="AH58">
        <f>((EW58*1.15))</f>
        <v>234.66899999999998</v>
      </c>
      <c r="AI58">
        <f>((EX58*1.25))</f>
        <v>2.5750000000000002</v>
      </c>
      <c r="AJ58">
        <f t="shared" si="75"/>
        <v>0</v>
      </c>
      <c r="AK58">
        <v>4206.63</v>
      </c>
      <c r="AL58">
        <v>2246.5100000000002</v>
      </c>
      <c r="AM58">
        <v>64.400000000000006</v>
      </c>
      <c r="AN58">
        <v>27.81</v>
      </c>
      <c r="AO58">
        <v>1895.72</v>
      </c>
      <c r="AP58">
        <v>0</v>
      </c>
      <c r="AQ58">
        <v>204.06</v>
      </c>
      <c r="AR58">
        <v>2.06</v>
      </c>
      <c r="AS58">
        <v>0</v>
      </c>
      <c r="AT58">
        <v>95</v>
      </c>
      <c r="AU58">
        <v>47</v>
      </c>
      <c r="AV58">
        <v>1</v>
      </c>
      <c r="AW58">
        <v>1</v>
      </c>
      <c r="AZ58">
        <v>1</v>
      </c>
      <c r="BA58">
        <v>1</v>
      </c>
      <c r="BB58">
        <v>1</v>
      </c>
      <c r="BC58">
        <v>1</v>
      </c>
      <c r="BD58" t="s">
        <v>3</v>
      </c>
      <c r="BE58" t="s">
        <v>3</v>
      </c>
      <c r="BF58" t="s">
        <v>3</v>
      </c>
      <c r="BG58" t="s">
        <v>3</v>
      </c>
      <c r="BH58">
        <v>0</v>
      </c>
      <c r="BI58">
        <v>1</v>
      </c>
      <c r="BJ58" t="s">
        <v>176</v>
      </c>
      <c r="BM58">
        <v>15001</v>
      </c>
      <c r="BN58">
        <v>0</v>
      </c>
      <c r="BO58" t="s">
        <v>3</v>
      </c>
      <c r="BP58">
        <v>0</v>
      </c>
      <c r="BQ58">
        <v>2</v>
      </c>
      <c r="BR58">
        <v>0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Y58" t="s">
        <v>3</v>
      </c>
      <c r="BZ58">
        <v>105</v>
      </c>
      <c r="CA58">
        <v>55</v>
      </c>
      <c r="CE58">
        <v>0</v>
      </c>
      <c r="CF58">
        <v>0</v>
      </c>
      <c r="CG58">
        <v>0</v>
      </c>
      <c r="CM58">
        <v>0</v>
      </c>
      <c r="CN58" t="s">
        <v>60</v>
      </c>
      <c r="CO58">
        <v>0</v>
      </c>
      <c r="CP58">
        <f t="shared" si="76"/>
        <v>1081.7</v>
      </c>
      <c r="CQ58">
        <f t="shared" si="77"/>
        <v>2246.5</v>
      </c>
      <c r="CR58">
        <f t="shared" si="78"/>
        <v>80.5</v>
      </c>
      <c r="CS58">
        <f t="shared" si="79"/>
        <v>34.799999999999997</v>
      </c>
      <c r="CT58">
        <f t="shared" si="80"/>
        <v>2180.1</v>
      </c>
      <c r="CU58">
        <f t="shared" si="81"/>
        <v>0</v>
      </c>
      <c r="CV58">
        <f t="shared" si="82"/>
        <v>234.66899999999998</v>
      </c>
      <c r="CW58">
        <f t="shared" si="83"/>
        <v>2.5750000000000002</v>
      </c>
      <c r="CX58">
        <f t="shared" si="84"/>
        <v>0</v>
      </c>
      <c r="CY58">
        <f t="shared" si="85"/>
        <v>504.99150000000003</v>
      </c>
      <c r="CZ58">
        <f t="shared" si="86"/>
        <v>249.83790000000002</v>
      </c>
      <c r="DC58" t="s">
        <v>3</v>
      </c>
      <c r="DD58" t="s">
        <v>3</v>
      </c>
      <c r="DE58" t="s">
        <v>61</v>
      </c>
      <c r="DF58" t="s">
        <v>61</v>
      </c>
      <c r="DG58" t="s">
        <v>62</v>
      </c>
      <c r="DH58" t="s">
        <v>3</v>
      </c>
      <c r="DI58" t="s">
        <v>62</v>
      </c>
      <c r="DJ58" t="s">
        <v>61</v>
      </c>
      <c r="DK58" t="s">
        <v>3</v>
      </c>
      <c r="DL58" t="s">
        <v>3</v>
      </c>
      <c r="DM58" t="s">
        <v>3</v>
      </c>
      <c r="DN58">
        <v>0</v>
      </c>
      <c r="DO58">
        <v>0</v>
      </c>
      <c r="DP58">
        <v>1</v>
      </c>
      <c r="DQ58">
        <v>1</v>
      </c>
      <c r="DU58">
        <v>1005</v>
      </c>
      <c r="DV58" t="s">
        <v>20</v>
      </c>
      <c r="DW58" t="s">
        <v>20</v>
      </c>
      <c r="DX58">
        <v>100</v>
      </c>
      <c r="EE58">
        <v>31275826</v>
      </c>
      <c r="EF58">
        <v>2</v>
      </c>
      <c r="EG58" t="s">
        <v>22</v>
      </c>
      <c r="EH58">
        <v>0</v>
      </c>
      <c r="EI58" t="s">
        <v>3</v>
      </c>
      <c r="EJ58">
        <v>1</v>
      </c>
      <c r="EK58">
        <v>15001</v>
      </c>
      <c r="EL58" t="s">
        <v>124</v>
      </c>
      <c r="EM58" t="s">
        <v>125</v>
      </c>
      <c r="EO58" t="s">
        <v>65</v>
      </c>
      <c r="EQ58">
        <v>0</v>
      </c>
      <c r="ER58">
        <v>4206.63</v>
      </c>
      <c r="ES58">
        <v>2246.5100000000002</v>
      </c>
      <c r="ET58">
        <v>64.400000000000006</v>
      </c>
      <c r="EU58">
        <v>27.81</v>
      </c>
      <c r="EV58">
        <v>1895.72</v>
      </c>
      <c r="EW58">
        <v>204.06</v>
      </c>
      <c r="EX58">
        <v>2.06</v>
      </c>
      <c r="EY58">
        <v>0</v>
      </c>
      <c r="FQ58">
        <v>0</v>
      </c>
      <c r="FR58">
        <f t="shared" si="87"/>
        <v>0</v>
      </c>
      <c r="FS58">
        <v>0</v>
      </c>
      <c r="FT58" t="s">
        <v>25</v>
      </c>
      <c r="FU58" t="s">
        <v>26</v>
      </c>
      <c r="FX58">
        <v>94.5</v>
      </c>
      <c r="FY58">
        <v>46.75</v>
      </c>
      <c r="GA58" t="s">
        <v>3</v>
      </c>
      <c r="GD58">
        <v>1</v>
      </c>
      <c r="GF58">
        <v>-635342655</v>
      </c>
      <c r="GG58">
        <v>2</v>
      </c>
      <c r="GH58">
        <v>1</v>
      </c>
      <c r="GI58">
        <v>-2</v>
      </c>
      <c r="GJ58">
        <v>0</v>
      </c>
      <c r="GK58">
        <v>0</v>
      </c>
      <c r="GL58">
        <f t="shared" si="88"/>
        <v>0</v>
      </c>
      <c r="GM58">
        <f t="shared" si="89"/>
        <v>1836.53</v>
      </c>
      <c r="GN58">
        <f t="shared" si="90"/>
        <v>1836.53</v>
      </c>
      <c r="GO58">
        <f t="shared" si="91"/>
        <v>0</v>
      </c>
      <c r="GP58">
        <f t="shared" si="92"/>
        <v>0</v>
      </c>
      <c r="GR58">
        <v>0</v>
      </c>
      <c r="GS58">
        <v>3</v>
      </c>
      <c r="GT58">
        <v>0</v>
      </c>
      <c r="GU58" t="s">
        <v>3</v>
      </c>
      <c r="GV58">
        <f t="shared" si="93"/>
        <v>0</v>
      </c>
      <c r="GW58">
        <v>1</v>
      </c>
      <c r="GX58">
        <f t="shared" si="94"/>
        <v>0</v>
      </c>
      <c r="HA58">
        <v>0</v>
      </c>
      <c r="HB58">
        <v>0</v>
      </c>
      <c r="HC58">
        <f t="shared" si="95"/>
        <v>0</v>
      </c>
      <c r="IK58">
        <v>0</v>
      </c>
    </row>
    <row r="59" spans="1:245" x14ac:dyDescent="0.2">
      <c r="A59">
        <v>17</v>
      </c>
      <c r="B59">
        <v>1</v>
      </c>
      <c r="C59">
        <f>ROW(SmtRes!A108)</f>
        <v>108</v>
      </c>
      <c r="D59">
        <f>ROW(EtalonRes!A108)</f>
        <v>108</v>
      </c>
      <c r="E59" t="s">
        <v>177</v>
      </c>
      <c r="F59" t="s">
        <v>178</v>
      </c>
      <c r="G59" t="s">
        <v>179</v>
      </c>
      <c r="H59" t="s">
        <v>20</v>
      </c>
      <c r="I59">
        <f>ROUND(420/100,9)</f>
        <v>4.2</v>
      </c>
      <c r="J59">
        <v>0</v>
      </c>
      <c r="O59">
        <f t="shared" si="61"/>
        <v>310.38</v>
      </c>
      <c r="P59">
        <f t="shared" si="62"/>
        <v>0.84</v>
      </c>
      <c r="Q59">
        <f t="shared" si="63"/>
        <v>5.04</v>
      </c>
      <c r="R59">
        <f t="shared" si="64"/>
        <v>1.26</v>
      </c>
      <c r="S59">
        <f t="shared" si="65"/>
        <v>304.5</v>
      </c>
      <c r="T59">
        <f t="shared" si="66"/>
        <v>0</v>
      </c>
      <c r="U59">
        <f t="shared" si="67"/>
        <v>31.636499999999998</v>
      </c>
      <c r="V59">
        <f t="shared" si="68"/>
        <v>0.10500000000000001</v>
      </c>
      <c r="W59">
        <f t="shared" si="69"/>
        <v>0</v>
      </c>
      <c r="X59">
        <f t="shared" si="70"/>
        <v>290.47000000000003</v>
      </c>
      <c r="Y59">
        <f t="shared" si="71"/>
        <v>143.71</v>
      </c>
      <c r="AA59">
        <v>31303232</v>
      </c>
      <c r="AB59">
        <f t="shared" si="72"/>
        <v>73.900000000000006</v>
      </c>
      <c r="AC59">
        <f t="shared" si="73"/>
        <v>0.2</v>
      </c>
      <c r="AD59">
        <f>ROUND(((((ET59*1.25))-((EU59*1.25)))+AE59),1)</f>
        <v>1.2</v>
      </c>
      <c r="AE59">
        <f>ROUND(((EU59*1.25)),1)</f>
        <v>0.3</v>
      </c>
      <c r="AF59">
        <f>ROUND(((EV59*1.15)),1)</f>
        <v>72.5</v>
      </c>
      <c r="AG59">
        <f t="shared" si="74"/>
        <v>0</v>
      </c>
      <c r="AH59">
        <f>((EW59*1.15))</f>
        <v>7.5324999999999989</v>
      </c>
      <c r="AI59">
        <f>((EX59*1.25))</f>
        <v>2.5000000000000001E-2</v>
      </c>
      <c r="AJ59">
        <f t="shared" si="75"/>
        <v>0</v>
      </c>
      <c r="AK59">
        <v>64.16</v>
      </c>
      <c r="AL59">
        <v>0.18</v>
      </c>
      <c r="AM59">
        <v>0.97</v>
      </c>
      <c r="AN59">
        <v>0.26</v>
      </c>
      <c r="AO59">
        <v>63.01</v>
      </c>
      <c r="AP59">
        <v>0</v>
      </c>
      <c r="AQ59">
        <v>6.55</v>
      </c>
      <c r="AR59">
        <v>0.02</v>
      </c>
      <c r="AS59">
        <v>0</v>
      </c>
      <c r="AT59">
        <v>95</v>
      </c>
      <c r="AU59">
        <v>47</v>
      </c>
      <c r="AV59">
        <v>1</v>
      </c>
      <c r="AW59">
        <v>1</v>
      </c>
      <c r="AZ59">
        <v>1</v>
      </c>
      <c r="BA59">
        <v>1</v>
      </c>
      <c r="BB59">
        <v>1</v>
      </c>
      <c r="BC59">
        <v>1</v>
      </c>
      <c r="BD59" t="s">
        <v>3</v>
      </c>
      <c r="BE59" t="s">
        <v>3</v>
      </c>
      <c r="BF59" t="s">
        <v>3</v>
      </c>
      <c r="BG59" t="s">
        <v>3</v>
      </c>
      <c r="BH59">
        <v>0</v>
      </c>
      <c r="BI59">
        <v>1</v>
      </c>
      <c r="BJ59" t="s">
        <v>180</v>
      </c>
      <c r="BM59">
        <v>15001</v>
      </c>
      <c r="BN59">
        <v>0</v>
      </c>
      <c r="BO59" t="s">
        <v>3</v>
      </c>
      <c r="BP59">
        <v>0</v>
      </c>
      <c r="BQ59">
        <v>2</v>
      </c>
      <c r="BR59">
        <v>0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105</v>
      </c>
      <c r="CA59">
        <v>55</v>
      </c>
      <c r="CE59">
        <v>0</v>
      </c>
      <c r="CF59">
        <v>0</v>
      </c>
      <c r="CG59">
        <v>0</v>
      </c>
      <c r="CM59">
        <v>0</v>
      </c>
      <c r="CN59" t="s">
        <v>60</v>
      </c>
      <c r="CO59">
        <v>0</v>
      </c>
      <c r="CP59">
        <f t="shared" si="76"/>
        <v>310.38</v>
      </c>
      <c r="CQ59">
        <f t="shared" si="77"/>
        <v>0.2</v>
      </c>
      <c r="CR59">
        <f t="shared" si="78"/>
        <v>1.2</v>
      </c>
      <c r="CS59">
        <f t="shared" si="79"/>
        <v>0.3</v>
      </c>
      <c r="CT59">
        <f t="shared" si="80"/>
        <v>72.5</v>
      </c>
      <c r="CU59">
        <f t="shared" si="81"/>
        <v>0</v>
      </c>
      <c r="CV59">
        <f t="shared" si="82"/>
        <v>7.5324999999999989</v>
      </c>
      <c r="CW59">
        <f t="shared" si="83"/>
        <v>2.5000000000000001E-2</v>
      </c>
      <c r="CX59">
        <f t="shared" si="84"/>
        <v>0</v>
      </c>
      <c r="CY59">
        <f t="shared" si="85"/>
        <v>290.47199999999998</v>
      </c>
      <c r="CZ59">
        <f t="shared" si="86"/>
        <v>143.7072</v>
      </c>
      <c r="DC59" t="s">
        <v>3</v>
      </c>
      <c r="DD59" t="s">
        <v>3</v>
      </c>
      <c r="DE59" t="s">
        <v>61</v>
      </c>
      <c r="DF59" t="s">
        <v>61</v>
      </c>
      <c r="DG59" t="s">
        <v>62</v>
      </c>
      <c r="DH59" t="s">
        <v>3</v>
      </c>
      <c r="DI59" t="s">
        <v>62</v>
      </c>
      <c r="DJ59" t="s">
        <v>61</v>
      </c>
      <c r="DK59" t="s">
        <v>3</v>
      </c>
      <c r="DL59" t="s">
        <v>3</v>
      </c>
      <c r="DM59" t="s">
        <v>3</v>
      </c>
      <c r="DN59">
        <v>0</v>
      </c>
      <c r="DO59">
        <v>0</v>
      </c>
      <c r="DP59">
        <v>1</v>
      </c>
      <c r="DQ59">
        <v>1</v>
      </c>
      <c r="DU59">
        <v>1005</v>
      </c>
      <c r="DV59" t="s">
        <v>20</v>
      </c>
      <c r="DW59" t="s">
        <v>20</v>
      </c>
      <c r="DX59">
        <v>100</v>
      </c>
      <c r="EE59">
        <v>31275826</v>
      </c>
      <c r="EF59">
        <v>2</v>
      </c>
      <c r="EG59" t="s">
        <v>22</v>
      </c>
      <c r="EH59">
        <v>0</v>
      </c>
      <c r="EI59" t="s">
        <v>3</v>
      </c>
      <c r="EJ59">
        <v>1</v>
      </c>
      <c r="EK59">
        <v>15001</v>
      </c>
      <c r="EL59" t="s">
        <v>124</v>
      </c>
      <c r="EM59" t="s">
        <v>125</v>
      </c>
      <c r="EO59" t="s">
        <v>65</v>
      </c>
      <c r="EQ59">
        <v>0</v>
      </c>
      <c r="ER59">
        <v>64.16</v>
      </c>
      <c r="ES59">
        <v>0.18</v>
      </c>
      <c r="ET59">
        <v>0.97</v>
      </c>
      <c r="EU59">
        <v>0.26</v>
      </c>
      <c r="EV59">
        <v>63.01</v>
      </c>
      <c r="EW59">
        <v>6.55</v>
      </c>
      <c r="EX59">
        <v>0.02</v>
      </c>
      <c r="EY59">
        <v>0</v>
      </c>
      <c r="FQ59">
        <v>0</v>
      </c>
      <c r="FR59">
        <f t="shared" si="87"/>
        <v>0</v>
      </c>
      <c r="FS59">
        <v>0</v>
      </c>
      <c r="FT59" t="s">
        <v>25</v>
      </c>
      <c r="FU59" t="s">
        <v>26</v>
      </c>
      <c r="FX59">
        <v>94.5</v>
      </c>
      <c r="FY59">
        <v>46.75</v>
      </c>
      <c r="GA59" t="s">
        <v>3</v>
      </c>
      <c r="GD59">
        <v>1</v>
      </c>
      <c r="GF59">
        <v>-2014629731</v>
      </c>
      <c r="GG59">
        <v>2</v>
      </c>
      <c r="GH59">
        <v>1</v>
      </c>
      <c r="GI59">
        <v>-2</v>
      </c>
      <c r="GJ59">
        <v>0</v>
      </c>
      <c r="GK59">
        <v>0</v>
      </c>
      <c r="GL59">
        <f t="shared" si="88"/>
        <v>0</v>
      </c>
      <c r="GM59">
        <f t="shared" si="89"/>
        <v>744.56</v>
      </c>
      <c r="GN59">
        <f t="shared" si="90"/>
        <v>744.56</v>
      </c>
      <c r="GO59">
        <f t="shared" si="91"/>
        <v>0</v>
      </c>
      <c r="GP59">
        <f t="shared" si="92"/>
        <v>0</v>
      </c>
      <c r="GR59">
        <v>0</v>
      </c>
      <c r="GS59">
        <v>3</v>
      </c>
      <c r="GT59">
        <v>0</v>
      </c>
      <c r="GU59" t="s">
        <v>3</v>
      </c>
      <c r="GV59">
        <f t="shared" si="93"/>
        <v>0</v>
      </c>
      <c r="GW59">
        <v>1</v>
      </c>
      <c r="GX59">
        <f t="shared" si="94"/>
        <v>0</v>
      </c>
      <c r="HA59">
        <v>0</v>
      </c>
      <c r="HB59">
        <v>0</v>
      </c>
      <c r="HC59">
        <f t="shared" si="95"/>
        <v>0</v>
      </c>
      <c r="IK59">
        <v>0</v>
      </c>
    </row>
    <row r="60" spans="1:245" x14ac:dyDescent="0.2">
      <c r="A60">
        <v>18</v>
      </c>
      <c r="B60">
        <v>1</v>
      </c>
      <c r="C60">
        <v>108</v>
      </c>
      <c r="E60" t="s">
        <v>181</v>
      </c>
      <c r="F60" t="s">
        <v>182</v>
      </c>
      <c r="G60" t="s">
        <v>183</v>
      </c>
      <c r="H60" t="s">
        <v>184</v>
      </c>
      <c r="I60">
        <f>I59*J60</f>
        <v>54.6</v>
      </c>
      <c r="J60">
        <v>13</v>
      </c>
      <c r="O60">
        <f t="shared" si="61"/>
        <v>824.46</v>
      </c>
      <c r="P60">
        <f t="shared" si="62"/>
        <v>824.46</v>
      </c>
      <c r="Q60">
        <f t="shared" si="63"/>
        <v>0</v>
      </c>
      <c r="R60">
        <f t="shared" si="64"/>
        <v>0</v>
      </c>
      <c r="S60">
        <f t="shared" si="65"/>
        <v>0</v>
      </c>
      <c r="T60">
        <f t="shared" si="66"/>
        <v>0</v>
      </c>
      <c r="U60">
        <f t="shared" si="67"/>
        <v>0</v>
      </c>
      <c r="V60">
        <f t="shared" si="68"/>
        <v>0</v>
      </c>
      <c r="W60">
        <f t="shared" si="69"/>
        <v>0</v>
      </c>
      <c r="X60">
        <f t="shared" si="70"/>
        <v>0</v>
      </c>
      <c r="Y60">
        <f t="shared" si="71"/>
        <v>0</v>
      </c>
      <c r="AA60">
        <v>31303232</v>
      </c>
      <c r="AB60">
        <f t="shared" si="72"/>
        <v>15.1</v>
      </c>
      <c r="AC60">
        <f t="shared" si="73"/>
        <v>15.1</v>
      </c>
      <c r="AD60">
        <f>ROUND((((ET60)-(EU60))+AE60),1)</f>
        <v>0</v>
      </c>
      <c r="AE60">
        <f>ROUND((EU60),1)</f>
        <v>0</v>
      </c>
      <c r="AF60">
        <f>ROUND((EV60),1)</f>
        <v>0</v>
      </c>
      <c r="AG60">
        <f t="shared" si="74"/>
        <v>0</v>
      </c>
      <c r="AH60">
        <f>(EW60)</f>
        <v>0</v>
      </c>
      <c r="AI60">
        <f>(EX60)</f>
        <v>0</v>
      </c>
      <c r="AJ60">
        <f t="shared" si="75"/>
        <v>0</v>
      </c>
      <c r="AK60">
        <v>15.09</v>
      </c>
      <c r="AL60">
        <v>15.09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95</v>
      </c>
      <c r="AU60">
        <v>47</v>
      </c>
      <c r="AV60">
        <v>1</v>
      </c>
      <c r="AW60">
        <v>1</v>
      </c>
      <c r="AZ60">
        <v>1</v>
      </c>
      <c r="BA60">
        <v>1</v>
      </c>
      <c r="BB60">
        <v>1</v>
      </c>
      <c r="BC60">
        <v>1</v>
      </c>
      <c r="BD60" t="s">
        <v>3</v>
      </c>
      <c r="BE60" t="s">
        <v>3</v>
      </c>
      <c r="BF60" t="s">
        <v>3</v>
      </c>
      <c r="BG60" t="s">
        <v>3</v>
      </c>
      <c r="BH60">
        <v>3</v>
      </c>
      <c r="BI60">
        <v>1</v>
      </c>
      <c r="BJ60" t="s">
        <v>185</v>
      </c>
      <c r="BM60">
        <v>15001</v>
      </c>
      <c r="BN60">
        <v>0</v>
      </c>
      <c r="BO60" t="s">
        <v>3</v>
      </c>
      <c r="BP60">
        <v>0</v>
      </c>
      <c r="BQ60">
        <v>2</v>
      </c>
      <c r="BR60">
        <v>0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 t="s">
        <v>3</v>
      </c>
      <c r="BZ60">
        <v>105</v>
      </c>
      <c r="CA60">
        <v>55</v>
      </c>
      <c r="CE60">
        <v>0</v>
      </c>
      <c r="CF60">
        <v>0</v>
      </c>
      <c r="CG60">
        <v>0</v>
      </c>
      <c r="CM60">
        <v>0</v>
      </c>
      <c r="CN60" t="s">
        <v>3</v>
      </c>
      <c r="CO60">
        <v>0</v>
      </c>
      <c r="CP60">
        <f t="shared" si="76"/>
        <v>824.46</v>
      </c>
      <c r="CQ60">
        <f t="shared" si="77"/>
        <v>15.1</v>
      </c>
      <c r="CR60">
        <f t="shared" si="78"/>
        <v>0</v>
      </c>
      <c r="CS60">
        <f t="shared" si="79"/>
        <v>0</v>
      </c>
      <c r="CT60">
        <f t="shared" si="80"/>
        <v>0</v>
      </c>
      <c r="CU60">
        <f t="shared" si="81"/>
        <v>0</v>
      </c>
      <c r="CV60">
        <f t="shared" si="82"/>
        <v>0</v>
      </c>
      <c r="CW60">
        <f t="shared" si="83"/>
        <v>0</v>
      </c>
      <c r="CX60">
        <f t="shared" si="84"/>
        <v>0</v>
      </c>
      <c r="CY60">
        <f t="shared" si="85"/>
        <v>0</v>
      </c>
      <c r="CZ60">
        <f t="shared" si="86"/>
        <v>0</v>
      </c>
      <c r="DC60" t="s">
        <v>3</v>
      </c>
      <c r="DD60" t="s">
        <v>3</v>
      </c>
      <c r="DE60" t="s">
        <v>3</v>
      </c>
      <c r="DF60" t="s">
        <v>3</v>
      </c>
      <c r="DG60" t="s">
        <v>3</v>
      </c>
      <c r="DH60" t="s">
        <v>3</v>
      </c>
      <c r="DI60" t="s">
        <v>3</v>
      </c>
      <c r="DJ60" t="s">
        <v>3</v>
      </c>
      <c r="DK60" t="s">
        <v>3</v>
      </c>
      <c r="DL60" t="s">
        <v>3</v>
      </c>
      <c r="DM60" t="s">
        <v>3</v>
      </c>
      <c r="DN60">
        <v>0</v>
      </c>
      <c r="DO60">
        <v>0</v>
      </c>
      <c r="DP60">
        <v>1</v>
      </c>
      <c r="DQ60">
        <v>1</v>
      </c>
      <c r="DU60">
        <v>1009</v>
      </c>
      <c r="DV60" t="s">
        <v>184</v>
      </c>
      <c r="DW60" t="s">
        <v>184</v>
      </c>
      <c r="DX60">
        <v>1</v>
      </c>
      <c r="EE60">
        <v>31275826</v>
      </c>
      <c r="EF60">
        <v>2</v>
      </c>
      <c r="EG60" t="s">
        <v>22</v>
      </c>
      <c r="EH60">
        <v>0</v>
      </c>
      <c r="EI60" t="s">
        <v>3</v>
      </c>
      <c r="EJ60">
        <v>1</v>
      </c>
      <c r="EK60">
        <v>15001</v>
      </c>
      <c r="EL60" t="s">
        <v>124</v>
      </c>
      <c r="EM60" t="s">
        <v>125</v>
      </c>
      <c r="EO60" t="s">
        <v>3</v>
      </c>
      <c r="EQ60">
        <v>0</v>
      </c>
      <c r="ER60">
        <v>15.09</v>
      </c>
      <c r="ES60">
        <v>15.09</v>
      </c>
      <c r="ET60">
        <v>0</v>
      </c>
      <c r="EU60">
        <v>0</v>
      </c>
      <c r="EV60">
        <v>0</v>
      </c>
      <c r="EW60">
        <v>0</v>
      </c>
      <c r="EX60">
        <v>0</v>
      </c>
      <c r="FQ60">
        <v>0</v>
      </c>
      <c r="FR60">
        <f t="shared" si="87"/>
        <v>0</v>
      </c>
      <c r="FS60">
        <v>0</v>
      </c>
      <c r="FT60" t="s">
        <v>25</v>
      </c>
      <c r="FU60" t="s">
        <v>26</v>
      </c>
      <c r="FX60">
        <v>94.5</v>
      </c>
      <c r="FY60">
        <v>46.75</v>
      </c>
      <c r="GA60" t="s">
        <v>3</v>
      </c>
      <c r="GD60">
        <v>1</v>
      </c>
      <c r="GF60">
        <v>1453462043</v>
      </c>
      <c r="GG60">
        <v>2</v>
      </c>
      <c r="GH60">
        <v>1</v>
      </c>
      <c r="GI60">
        <v>-2</v>
      </c>
      <c r="GJ60">
        <v>0</v>
      </c>
      <c r="GK60">
        <v>0</v>
      </c>
      <c r="GL60">
        <f t="shared" si="88"/>
        <v>0</v>
      </c>
      <c r="GM60">
        <f t="shared" si="89"/>
        <v>824.46</v>
      </c>
      <c r="GN60">
        <f t="shared" si="90"/>
        <v>824.46</v>
      </c>
      <c r="GO60">
        <f t="shared" si="91"/>
        <v>0</v>
      </c>
      <c r="GP60">
        <f t="shared" si="92"/>
        <v>0</v>
      </c>
      <c r="GR60">
        <v>0</v>
      </c>
      <c r="GS60">
        <v>3</v>
      </c>
      <c r="GT60">
        <v>0</v>
      </c>
      <c r="GU60" t="s">
        <v>3</v>
      </c>
      <c r="GV60">
        <f t="shared" si="93"/>
        <v>0</v>
      </c>
      <c r="GW60">
        <v>1</v>
      </c>
      <c r="GX60">
        <f t="shared" si="94"/>
        <v>0</v>
      </c>
      <c r="HA60">
        <v>0</v>
      </c>
      <c r="HB60">
        <v>0</v>
      </c>
      <c r="HC60">
        <f t="shared" si="95"/>
        <v>0</v>
      </c>
      <c r="IK60">
        <v>0</v>
      </c>
    </row>
    <row r="61" spans="1:245" x14ac:dyDescent="0.2">
      <c r="A61">
        <v>17</v>
      </c>
      <c r="B61">
        <v>1</v>
      </c>
      <c r="C61">
        <f>ROW(SmtRes!A117)</f>
        <v>117</v>
      </c>
      <c r="D61">
        <f>ROW(EtalonRes!A117)</f>
        <v>117</v>
      </c>
      <c r="E61" t="s">
        <v>186</v>
      </c>
      <c r="F61" t="s">
        <v>187</v>
      </c>
      <c r="G61" t="s">
        <v>188</v>
      </c>
      <c r="H61" t="s">
        <v>20</v>
      </c>
      <c r="I61">
        <f>ROUND(420/100,9)</f>
        <v>4.2</v>
      </c>
      <c r="J61">
        <v>0</v>
      </c>
      <c r="O61">
        <f t="shared" si="61"/>
        <v>4592.7</v>
      </c>
      <c r="P61">
        <f t="shared" si="62"/>
        <v>2698.92</v>
      </c>
      <c r="Q61">
        <f t="shared" si="63"/>
        <v>55.02</v>
      </c>
      <c r="R61">
        <f t="shared" si="64"/>
        <v>10.5</v>
      </c>
      <c r="S61">
        <f t="shared" si="65"/>
        <v>1838.76</v>
      </c>
      <c r="T61">
        <f t="shared" si="66"/>
        <v>0</v>
      </c>
      <c r="U61">
        <f t="shared" si="67"/>
        <v>210.3948</v>
      </c>
      <c r="V61">
        <f t="shared" si="68"/>
        <v>0.89250000000000018</v>
      </c>
      <c r="W61">
        <f t="shared" si="69"/>
        <v>0</v>
      </c>
      <c r="X61">
        <f t="shared" si="70"/>
        <v>1756.8</v>
      </c>
      <c r="Y61">
        <f t="shared" si="71"/>
        <v>869.15</v>
      </c>
      <c r="AA61">
        <v>31303232</v>
      </c>
      <c r="AB61">
        <f t="shared" si="72"/>
        <v>1093.5</v>
      </c>
      <c r="AC61">
        <f t="shared" si="73"/>
        <v>642.6</v>
      </c>
      <c r="AD61">
        <f>ROUND(((((ET61*1.25))-((EU61*1.25)))+AE61),1)</f>
        <v>13.1</v>
      </c>
      <c r="AE61">
        <f>ROUND(((EU61*1.25)),1)</f>
        <v>2.5</v>
      </c>
      <c r="AF61">
        <f>ROUND(((EV61*1.15)),1)</f>
        <v>437.8</v>
      </c>
      <c r="AG61">
        <f t="shared" si="74"/>
        <v>0</v>
      </c>
      <c r="AH61">
        <f>((EW61*1.15))</f>
        <v>50.094000000000001</v>
      </c>
      <c r="AI61">
        <f>((EX61*1.25))</f>
        <v>0.21250000000000002</v>
      </c>
      <c r="AJ61">
        <f t="shared" si="75"/>
        <v>0</v>
      </c>
      <c r="AK61">
        <v>1033.68</v>
      </c>
      <c r="AL61">
        <v>642.55999999999995</v>
      </c>
      <c r="AM61">
        <v>10.41</v>
      </c>
      <c r="AN61">
        <v>1.97</v>
      </c>
      <c r="AO61">
        <v>380.71</v>
      </c>
      <c r="AP61">
        <v>0</v>
      </c>
      <c r="AQ61">
        <v>43.56</v>
      </c>
      <c r="AR61">
        <v>0.17</v>
      </c>
      <c r="AS61">
        <v>0</v>
      </c>
      <c r="AT61">
        <v>95</v>
      </c>
      <c r="AU61">
        <v>47</v>
      </c>
      <c r="AV61">
        <v>1</v>
      </c>
      <c r="AW61">
        <v>1</v>
      </c>
      <c r="AZ61">
        <v>1</v>
      </c>
      <c r="BA61">
        <v>1</v>
      </c>
      <c r="BB61">
        <v>1</v>
      </c>
      <c r="BC61">
        <v>1</v>
      </c>
      <c r="BD61" t="s">
        <v>3</v>
      </c>
      <c r="BE61" t="s">
        <v>3</v>
      </c>
      <c r="BF61" t="s">
        <v>3</v>
      </c>
      <c r="BG61" t="s">
        <v>3</v>
      </c>
      <c r="BH61">
        <v>0</v>
      </c>
      <c r="BI61">
        <v>1</v>
      </c>
      <c r="BJ61" t="s">
        <v>189</v>
      </c>
      <c r="BM61">
        <v>15001</v>
      </c>
      <c r="BN61">
        <v>0</v>
      </c>
      <c r="BO61" t="s">
        <v>3</v>
      </c>
      <c r="BP61">
        <v>0</v>
      </c>
      <c r="BQ61">
        <v>2</v>
      </c>
      <c r="BR61">
        <v>0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 t="s">
        <v>3</v>
      </c>
      <c r="BZ61">
        <v>105</v>
      </c>
      <c r="CA61">
        <v>55</v>
      </c>
      <c r="CE61">
        <v>0</v>
      </c>
      <c r="CF61">
        <v>0</v>
      </c>
      <c r="CG61">
        <v>0</v>
      </c>
      <c r="CM61">
        <v>0</v>
      </c>
      <c r="CN61" t="s">
        <v>60</v>
      </c>
      <c r="CO61">
        <v>0</v>
      </c>
      <c r="CP61">
        <f t="shared" si="76"/>
        <v>4592.7</v>
      </c>
      <c r="CQ61">
        <f t="shared" si="77"/>
        <v>642.6</v>
      </c>
      <c r="CR61">
        <f t="shared" si="78"/>
        <v>13.1</v>
      </c>
      <c r="CS61">
        <f t="shared" si="79"/>
        <v>2.5</v>
      </c>
      <c r="CT61">
        <f t="shared" si="80"/>
        <v>437.8</v>
      </c>
      <c r="CU61">
        <f t="shared" si="81"/>
        <v>0</v>
      </c>
      <c r="CV61">
        <f t="shared" si="82"/>
        <v>50.094000000000001</v>
      </c>
      <c r="CW61">
        <f t="shared" si="83"/>
        <v>0.21250000000000002</v>
      </c>
      <c r="CX61">
        <f t="shared" si="84"/>
        <v>0</v>
      </c>
      <c r="CY61">
        <f t="shared" si="85"/>
        <v>1756.797</v>
      </c>
      <c r="CZ61">
        <f t="shared" si="86"/>
        <v>869.15219999999999</v>
      </c>
      <c r="DC61" t="s">
        <v>3</v>
      </c>
      <c r="DD61" t="s">
        <v>3</v>
      </c>
      <c r="DE61" t="s">
        <v>61</v>
      </c>
      <c r="DF61" t="s">
        <v>61</v>
      </c>
      <c r="DG61" t="s">
        <v>62</v>
      </c>
      <c r="DH61" t="s">
        <v>3</v>
      </c>
      <c r="DI61" t="s">
        <v>62</v>
      </c>
      <c r="DJ61" t="s">
        <v>61</v>
      </c>
      <c r="DK61" t="s">
        <v>3</v>
      </c>
      <c r="DL61" t="s">
        <v>3</v>
      </c>
      <c r="DM61" t="s">
        <v>3</v>
      </c>
      <c r="DN61">
        <v>0</v>
      </c>
      <c r="DO61">
        <v>0</v>
      </c>
      <c r="DP61">
        <v>1</v>
      </c>
      <c r="DQ61">
        <v>1</v>
      </c>
      <c r="DU61">
        <v>1005</v>
      </c>
      <c r="DV61" t="s">
        <v>20</v>
      </c>
      <c r="DW61" t="s">
        <v>20</v>
      </c>
      <c r="DX61">
        <v>100</v>
      </c>
      <c r="EE61">
        <v>31275826</v>
      </c>
      <c r="EF61">
        <v>2</v>
      </c>
      <c r="EG61" t="s">
        <v>22</v>
      </c>
      <c r="EH61">
        <v>0</v>
      </c>
      <c r="EI61" t="s">
        <v>3</v>
      </c>
      <c r="EJ61">
        <v>1</v>
      </c>
      <c r="EK61">
        <v>15001</v>
      </c>
      <c r="EL61" t="s">
        <v>124</v>
      </c>
      <c r="EM61" t="s">
        <v>125</v>
      </c>
      <c r="EO61" t="s">
        <v>65</v>
      </c>
      <c r="EQ61">
        <v>0</v>
      </c>
      <c r="ER61">
        <v>1033.68</v>
      </c>
      <c r="ES61">
        <v>642.55999999999995</v>
      </c>
      <c r="ET61">
        <v>10.41</v>
      </c>
      <c r="EU61">
        <v>1.97</v>
      </c>
      <c r="EV61">
        <v>380.71</v>
      </c>
      <c r="EW61">
        <v>43.56</v>
      </c>
      <c r="EX61">
        <v>0.17</v>
      </c>
      <c r="EY61">
        <v>0</v>
      </c>
      <c r="FQ61">
        <v>0</v>
      </c>
      <c r="FR61">
        <f t="shared" si="87"/>
        <v>0</v>
      </c>
      <c r="FS61">
        <v>0</v>
      </c>
      <c r="FT61" t="s">
        <v>25</v>
      </c>
      <c r="FU61" t="s">
        <v>26</v>
      </c>
      <c r="FX61">
        <v>94.5</v>
      </c>
      <c r="FY61">
        <v>46.75</v>
      </c>
      <c r="GA61" t="s">
        <v>3</v>
      </c>
      <c r="GD61">
        <v>1</v>
      </c>
      <c r="GF61">
        <v>167425543</v>
      </c>
      <c r="GG61">
        <v>2</v>
      </c>
      <c r="GH61">
        <v>1</v>
      </c>
      <c r="GI61">
        <v>-2</v>
      </c>
      <c r="GJ61">
        <v>0</v>
      </c>
      <c r="GK61">
        <v>0</v>
      </c>
      <c r="GL61">
        <f t="shared" si="88"/>
        <v>0</v>
      </c>
      <c r="GM61">
        <f t="shared" si="89"/>
        <v>7218.65</v>
      </c>
      <c r="GN61">
        <f t="shared" si="90"/>
        <v>7218.65</v>
      </c>
      <c r="GO61">
        <f t="shared" si="91"/>
        <v>0</v>
      </c>
      <c r="GP61">
        <f t="shared" si="92"/>
        <v>0</v>
      </c>
      <c r="GR61">
        <v>0</v>
      </c>
      <c r="GS61">
        <v>3</v>
      </c>
      <c r="GT61">
        <v>0</v>
      </c>
      <c r="GU61" t="s">
        <v>3</v>
      </c>
      <c r="GV61">
        <f t="shared" si="93"/>
        <v>0</v>
      </c>
      <c r="GW61">
        <v>1</v>
      </c>
      <c r="GX61">
        <f t="shared" si="94"/>
        <v>0</v>
      </c>
      <c r="HA61">
        <v>0</v>
      </c>
      <c r="HB61">
        <v>0</v>
      </c>
      <c r="HC61">
        <f t="shared" si="95"/>
        <v>0</v>
      </c>
      <c r="IK61">
        <v>0</v>
      </c>
    </row>
    <row r="62" spans="1:245" x14ac:dyDescent="0.2">
      <c r="A62">
        <v>18</v>
      </c>
      <c r="B62">
        <v>1</v>
      </c>
      <c r="C62">
        <v>115</v>
      </c>
      <c r="E62" t="s">
        <v>190</v>
      </c>
      <c r="F62" t="s">
        <v>191</v>
      </c>
      <c r="G62" t="s">
        <v>192</v>
      </c>
      <c r="H62" t="s">
        <v>37</v>
      </c>
      <c r="I62">
        <f>I61*J62</f>
        <v>0.126</v>
      </c>
      <c r="J62">
        <v>0.03</v>
      </c>
      <c r="O62">
        <f t="shared" si="61"/>
        <v>4320.1000000000004</v>
      </c>
      <c r="P62">
        <f t="shared" si="62"/>
        <v>4320.1000000000004</v>
      </c>
      <c r="Q62">
        <f t="shared" si="63"/>
        <v>0</v>
      </c>
      <c r="R62">
        <f t="shared" si="64"/>
        <v>0</v>
      </c>
      <c r="S62">
        <f t="shared" si="65"/>
        <v>0</v>
      </c>
      <c r="T62">
        <f t="shared" si="66"/>
        <v>0</v>
      </c>
      <c r="U62">
        <f t="shared" si="67"/>
        <v>0</v>
      </c>
      <c r="V62">
        <f t="shared" si="68"/>
        <v>0</v>
      </c>
      <c r="W62">
        <f t="shared" si="69"/>
        <v>0</v>
      </c>
      <c r="X62">
        <f t="shared" si="70"/>
        <v>0</v>
      </c>
      <c r="Y62">
        <f t="shared" si="71"/>
        <v>0</v>
      </c>
      <c r="AA62">
        <v>31303232</v>
      </c>
      <c r="AB62">
        <f t="shared" si="72"/>
        <v>34286.5</v>
      </c>
      <c r="AC62">
        <f t="shared" si="73"/>
        <v>34286.5</v>
      </c>
      <c r="AD62">
        <f t="shared" ref="AD62:AD79" si="96">ROUND((((ET62)-(EU62))+AE62),1)</f>
        <v>0</v>
      </c>
      <c r="AE62">
        <f t="shared" ref="AE62:AE79" si="97">ROUND((EU62),1)</f>
        <v>0</v>
      </c>
      <c r="AF62">
        <f t="shared" ref="AF62:AF79" si="98">ROUND((EV62),1)</f>
        <v>0</v>
      </c>
      <c r="AG62">
        <f t="shared" si="74"/>
        <v>0</v>
      </c>
      <c r="AH62">
        <f t="shared" ref="AH62:AH79" si="99">(EW62)</f>
        <v>0</v>
      </c>
      <c r="AI62">
        <f t="shared" ref="AI62:AI79" si="100">(EX62)</f>
        <v>0</v>
      </c>
      <c r="AJ62">
        <f t="shared" si="75"/>
        <v>0</v>
      </c>
      <c r="AK62">
        <v>34286.5</v>
      </c>
      <c r="AL62">
        <v>34286.5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95</v>
      </c>
      <c r="AU62">
        <v>47</v>
      </c>
      <c r="AV62">
        <v>1</v>
      </c>
      <c r="AW62">
        <v>1</v>
      </c>
      <c r="AZ62">
        <v>1</v>
      </c>
      <c r="BA62">
        <v>1</v>
      </c>
      <c r="BB62">
        <v>1</v>
      </c>
      <c r="BC62">
        <v>1</v>
      </c>
      <c r="BD62" t="s">
        <v>3</v>
      </c>
      <c r="BE62" t="s">
        <v>3</v>
      </c>
      <c r="BF62" t="s">
        <v>3</v>
      </c>
      <c r="BG62" t="s">
        <v>3</v>
      </c>
      <c r="BH62">
        <v>3</v>
      </c>
      <c r="BI62">
        <v>1</v>
      </c>
      <c r="BJ62" t="s">
        <v>193</v>
      </c>
      <c r="BM62">
        <v>15001</v>
      </c>
      <c r="BN62">
        <v>0</v>
      </c>
      <c r="BO62" t="s">
        <v>3</v>
      </c>
      <c r="BP62">
        <v>0</v>
      </c>
      <c r="BQ62">
        <v>2</v>
      </c>
      <c r="BR62">
        <v>0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 t="s">
        <v>3</v>
      </c>
      <c r="BZ62">
        <v>105</v>
      </c>
      <c r="CA62">
        <v>55</v>
      </c>
      <c r="CE62">
        <v>0</v>
      </c>
      <c r="CF62">
        <v>0</v>
      </c>
      <c r="CG62">
        <v>0</v>
      </c>
      <c r="CM62">
        <v>0</v>
      </c>
      <c r="CN62" t="s">
        <v>3</v>
      </c>
      <c r="CO62">
        <v>0</v>
      </c>
      <c r="CP62">
        <f t="shared" si="76"/>
        <v>4320.1000000000004</v>
      </c>
      <c r="CQ62">
        <f t="shared" si="77"/>
        <v>34286.5</v>
      </c>
      <c r="CR62">
        <f t="shared" si="78"/>
        <v>0</v>
      </c>
      <c r="CS62">
        <f t="shared" si="79"/>
        <v>0</v>
      </c>
      <c r="CT62">
        <f t="shared" si="80"/>
        <v>0</v>
      </c>
      <c r="CU62">
        <f t="shared" si="81"/>
        <v>0</v>
      </c>
      <c r="CV62">
        <f t="shared" si="82"/>
        <v>0</v>
      </c>
      <c r="CW62">
        <f t="shared" si="83"/>
        <v>0</v>
      </c>
      <c r="CX62">
        <f t="shared" si="84"/>
        <v>0</v>
      </c>
      <c r="CY62">
        <f t="shared" si="85"/>
        <v>0</v>
      </c>
      <c r="CZ62">
        <f t="shared" si="86"/>
        <v>0</v>
      </c>
      <c r="DC62" t="s">
        <v>3</v>
      </c>
      <c r="DD62" t="s">
        <v>3</v>
      </c>
      <c r="DE62" t="s">
        <v>3</v>
      </c>
      <c r="DF62" t="s">
        <v>3</v>
      </c>
      <c r="DG62" t="s">
        <v>3</v>
      </c>
      <c r="DH62" t="s">
        <v>3</v>
      </c>
      <c r="DI62" t="s">
        <v>3</v>
      </c>
      <c r="DJ62" t="s">
        <v>3</v>
      </c>
      <c r="DK62" t="s">
        <v>3</v>
      </c>
      <c r="DL62" t="s">
        <v>3</v>
      </c>
      <c r="DM62" t="s">
        <v>3</v>
      </c>
      <c r="DN62">
        <v>0</v>
      </c>
      <c r="DO62">
        <v>0</v>
      </c>
      <c r="DP62">
        <v>1</v>
      </c>
      <c r="DQ62">
        <v>1</v>
      </c>
      <c r="DU62">
        <v>1009</v>
      </c>
      <c r="DV62" t="s">
        <v>37</v>
      </c>
      <c r="DW62" t="s">
        <v>37</v>
      </c>
      <c r="DX62">
        <v>1000</v>
      </c>
      <c r="EE62">
        <v>31275826</v>
      </c>
      <c r="EF62">
        <v>2</v>
      </c>
      <c r="EG62" t="s">
        <v>22</v>
      </c>
      <c r="EH62">
        <v>0</v>
      </c>
      <c r="EI62" t="s">
        <v>3</v>
      </c>
      <c r="EJ62">
        <v>1</v>
      </c>
      <c r="EK62">
        <v>15001</v>
      </c>
      <c r="EL62" t="s">
        <v>124</v>
      </c>
      <c r="EM62" t="s">
        <v>125</v>
      </c>
      <c r="EO62" t="s">
        <v>3</v>
      </c>
      <c r="EQ62">
        <v>0</v>
      </c>
      <c r="ER62">
        <v>34286.5</v>
      </c>
      <c r="ES62">
        <v>34286.5</v>
      </c>
      <c r="ET62">
        <v>0</v>
      </c>
      <c r="EU62">
        <v>0</v>
      </c>
      <c r="EV62">
        <v>0</v>
      </c>
      <c r="EW62">
        <v>0</v>
      </c>
      <c r="EX62">
        <v>0</v>
      </c>
      <c r="FQ62">
        <v>0</v>
      </c>
      <c r="FR62">
        <f t="shared" si="87"/>
        <v>0</v>
      </c>
      <c r="FS62">
        <v>0</v>
      </c>
      <c r="FT62" t="s">
        <v>25</v>
      </c>
      <c r="FU62" t="s">
        <v>26</v>
      </c>
      <c r="FX62">
        <v>94.5</v>
      </c>
      <c r="FY62">
        <v>46.75</v>
      </c>
      <c r="GA62" t="s">
        <v>3</v>
      </c>
      <c r="GD62">
        <v>1</v>
      </c>
      <c r="GF62">
        <v>253160448</v>
      </c>
      <c r="GG62">
        <v>2</v>
      </c>
      <c r="GH62">
        <v>1</v>
      </c>
      <c r="GI62">
        <v>-2</v>
      </c>
      <c r="GJ62">
        <v>0</v>
      </c>
      <c r="GK62">
        <v>0</v>
      </c>
      <c r="GL62">
        <f t="shared" si="88"/>
        <v>0</v>
      </c>
      <c r="GM62">
        <f t="shared" si="89"/>
        <v>4320.1000000000004</v>
      </c>
      <c r="GN62">
        <f t="shared" si="90"/>
        <v>4320.1000000000004</v>
      </c>
      <c r="GO62">
        <f t="shared" si="91"/>
        <v>0</v>
      </c>
      <c r="GP62">
        <f t="shared" si="92"/>
        <v>0</v>
      </c>
      <c r="GR62">
        <v>0</v>
      </c>
      <c r="GS62">
        <v>3</v>
      </c>
      <c r="GT62">
        <v>0</v>
      </c>
      <c r="GU62" t="s">
        <v>3</v>
      </c>
      <c r="GV62">
        <f t="shared" si="93"/>
        <v>0</v>
      </c>
      <c r="GW62">
        <v>1</v>
      </c>
      <c r="GX62">
        <f t="shared" si="94"/>
        <v>0</v>
      </c>
      <c r="HA62">
        <v>0</v>
      </c>
      <c r="HB62">
        <v>0</v>
      </c>
      <c r="HC62">
        <f t="shared" si="95"/>
        <v>0</v>
      </c>
      <c r="IK62">
        <v>0</v>
      </c>
    </row>
    <row r="63" spans="1:245" x14ac:dyDescent="0.2">
      <c r="A63">
        <v>18</v>
      </c>
      <c r="B63">
        <v>1</v>
      </c>
      <c r="C63">
        <v>116</v>
      </c>
      <c r="E63" t="s">
        <v>194</v>
      </c>
      <c r="F63" t="s">
        <v>195</v>
      </c>
      <c r="G63" t="s">
        <v>196</v>
      </c>
      <c r="H63" t="s">
        <v>37</v>
      </c>
      <c r="I63">
        <f>I61*J63</f>
        <v>8.4000000000000005E-2</v>
      </c>
      <c r="J63">
        <v>0.02</v>
      </c>
      <c r="O63">
        <f t="shared" si="61"/>
        <v>942.97</v>
      </c>
      <c r="P63">
        <f t="shared" si="62"/>
        <v>942.97</v>
      </c>
      <c r="Q63">
        <f t="shared" si="63"/>
        <v>0</v>
      </c>
      <c r="R63">
        <f t="shared" si="64"/>
        <v>0</v>
      </c>
      <c r="S63">
        <f t="shared" si="65"/>
        <v>0</v>
      </c>
      <c r="T63">
        <f t="shared" si="66"/>
        <v>0</v>
      </c>
      <c r="U63">
        <f t="shared" si="67"/>
        <v>0</v>
      </c>
      <c r="V63">
        <f t="shared" si="68"/>
        <v>0</v>
      </c>
      <c r="W63">
        <f t="shared" si="69"/>
        <v>0</v>
      </c>
      <c r="X63">
        <f t="shared" si="70"/>
        <v>0</v>
      </c>
      <c r="Y63">
        <f t="shared" si="71"/>
        <v>0</v>
      </c>
      <c r="AA63">
        <v>31303232</v>
      </c>
      <c r="AB63">
        <f t="shared" si="72"/>
        <v>11225.8</v>
      </c>
      <c r="AC63">
        <f t="shared" si="73"/>
        <v>11225.8</v>
      </c>
      <c r="AD63">
        <f t="shared" si="96"/>
        <v>0</v>
      </c>
      <c r="AE63">
        <f t="shared" si="97"/>
        <v>0</v>
      </c>
      <c r="AF63">
        <f t="shared" si="98"/>
        <v>0</v>
      </c>
      <c r="AG63">
        <f t="shared" si="74"/>
        <v>0</v>
      </c>
      <c r="AH63">
        <f t="shared" si="99"/>
        <v>0</v>
      </c>
      <c r="AI63">
        <f t="shared" si="100"/>
        <v>0</v>
      </c>
      <c r="AJ63">
        <f t="shared" si="75"/>
        <v>0</v>
      </c>
      <c r="AK63">
        <v>11225.81</v>
      </c>
      <c r="AL63">
        <v>11225.81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95</v>
      </c>
      <c r="AU63">
        <v>47</v>
      </c>
      <c r="AV63">
        <v>1</v>
      </c>
      <c r="AW63">
        <v>1</v>
      </c>
      <c r="AZ63">
        <v>1</v>
      </c>
      <c r="BA63">
        <v>1</v>
      </c>
      <c r="BB63">
        <v>1</v>
      </c>
      <c r="BC63">
        <v>1</v>
      </c>
      <c r="BD63" t="s">
        <v>3</v>
      </c>
      <c r="BE63" t="s">
        <v>3</v>
      </c>
      <c r="BF63" t="s">
        <v>3</v>
      </c>
      <c r="BG63" t="s">
        <v>3</v>
      </c>
      <c r="BH63">
        <v>3</v>
      </c>
      <c r="BI63">
        <v>1</v>
      </c>
      <c r="BJ63" t="s">
        <v>197</v>
      </c>
      <c r="BM63">
        <v>15001</v>
      </c>
      <c r="BN63">
        <v>0</v>
      </c>
      <c r="BO63" t="s">
        <v>3</v>
      </c>
      <c r="BP63">
        <v>0</v>
      </c>
      <c r="BQ63">
        <v>2</v>
      </c>
      <c r="BR63">
        <v>0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1</v>
      </c>
      <c r="BY63" t="s">
        <v>3</v>
      </c>
      <c r="BZ63">
        <v>105</v>
      </c>
      <c r="CA63">
        <v>55</v>
      </c>
      <c r="CE63">
        <v>0</v>
      </c>
      <c r="CF63">
        <v>0</v>
      </c>
      <c r="CG63">
        <v>0</v>
      </c>
      <c r="CM63">
        <v>0</v>
      </c>
      <c r="CN63" t="s">
        <v>3</v>
      </c>
      <c r="CO63">
        <v>0</v>
      </c>
      <c r="CP63">
        <f t="shared" si="76"/>
        <v>942.97</v>
      </c>
      <c r="CQ63">
        <f t="shared" si="77"/>
        <v>11225.8</v>
      </c>
      <c r="CR63">
        <f t="shared" si="78"/>
        <v>0</v>
      </c>
      <c r="CS63">
        <f t="shared" si="79"/>
        <v>0</v>
      </c>
      <c r="CT63">
        <f t="shared" si="80"/>
        <v>0</v>
      </c>
      <c r="CU63">
        <f t="shared" si="81"/>
        <v>0</v>
      </c>
      <c r="CV63">
        <f t="shared" si="82"/>
        <v>0</v>
      </c>
      <c r="CW63">
        <f t="shared" si="83"/>
        <v>0</v>
      </c>
      <c r="CX63">
        <f t="shared" si="84"/>
        <v>0</v>
      </c>
      <c r="CY63">
        <f t="shared" si="85"/>
        <v>0</v>
      </c>
      <c r="CZ63">
        <f t="shared" si="86"/>
        <v>0</v>
      </c>
      <c r="DC63" t="s">
        <v>3</v>
      </c>
      <c r="DD63" t="s">
        <v>3</v>
      </c>
      <c r="DE63" t="s">
        <v>3</v>
      </c>
      <c r="DF63" t="s">
        <v>3</v>
      </c>
      <c r="DG63" t="s">
        <v>3</v>
      </c>
      <c r="DH63" t="s">
        <v>3</v>
      </c>
      <c r="DI63" t="s">
        <v>3</v>
      </c>
      <c r="DJ63" t="s">
        <v>3</v>
      </c>
      <c r="DK63" t="s">
        <v>3</v>
      </c>
      <c r="DL63" t="s">
        <v>3</v>
      </c>
      <c r="DM63" t="s">
        <v>3</v>
      </c>
      <c r="DN63">
        <v>0</v>
      </c>
      <c r="DO63">
        <v>0</v>
      </c>
      <c r="DP63">
        <v>1</v>
      </c>
      <c r="DQ63">
        <v>1</v>
      </c>
      <c r="DU63">
        <v>1009</v>
      </c>
      <c r="DV63" t="s">
        <v>37</v>
      </c>
      <c r="DW63" t="s">
        <v>37</v>
      </c>
      <c r="DX63">
        <v>1000</v>
      </c>
      <c r="EE63">
        <v>31275826</v>
      </c>
      <c r="EF63">
        <v>2</v>
      </c>
      <c r="EG63" t="s">
        <v>22</v>
      </c>
      <c r="EH63">
        <v>0</v>
      </c>
      <c r="EI63" t="s">
        <v>3</v>
      </c>
      <c r="EJ63">
        <v>1</v>
      </c>
      <c r="EK63">
        <v>15001</v>
      </c>
      <c r="EL63" t="s">
        <v>124</v>
      </c>
      <c r="EM63" t="s">
        <v>125</v>
      </c>
      <c r="EO63" t="s">
        <v>3</v>
      </c>
      <c r="EQ63">
        <v>0</v>
      </c>
      <c r="ER63">
        <v>11225.81</v>
      </c>
      <c r="ES63">
        <v>11225.81</v>
      </c>
      <c r="ET63">
        <v>0</v>
      </c>
      <c r="EU63">
        <v>0</v>
      </c>
      <c r="EV63">
        <v>0</v>
      </c>
      <c r="EW63">
        <v>0</v>
      </c>
      <c r="EX63">
        <v>0</v>
      </c>
      <c r="FQ63">
        <v>0</v>
      </c>
      <c r="FR63">
        <f t="shared" si="87"/>
        <v>0</v>
      </c>
      <c r="FS63">
        <v>0</v>
      </c>
      <c r="FT63" t="s">
        <v>25</v>
      </c>
      <c r="FU63" t="s">
        <v>26</v>
      </c>
      <c r="FX63">
        <v>94.5</v>
      </c>
      <c r="FY63">
        <v>46.75</v>
      </c>
      <c r="GA63" t="s">
        <v>3</v>
      </c>
      <c r="GD63">
        <v>1</v>
      </c>
      <c r="GF63">
        <v>-1039321151</v>
      </c>
      <c r="GG63">
        <v>2</v>
      </c>
      <c r="GH63">
        <v>1</v>
      </c>
      <c r="GI63">
        <v>-2</v>
      </c>
      <c r="GJ63">
        <v>0</v>
      </c>
      <c r="GK63">
        <v>0</v>
      </c>
      <c r="GL63">
        <f t="shared" si="88"/>
        <v>0</v>
      </c>
      <c r="GM63">
        <f t="shared" si="89"/>
        <v>942.97</v>
      </c>
      <c r="GN63">
        <f t="shared" si="90"/>
        <v>942.97</v>
      </c>
      <c r="GO63">
        <f t="shared" si="91"/>
        <v>0</v>
      </c>
      <c r="GP63">
        <f t="shared" si="92"/>
        <v>0</v>
      </c>
      <c r="GR63">
        <v>0</v>
      </c>
      <c r="GS63">
        <v>3</v>
      </c>
      <c r="GT63">
        <v>0</v>
      </c>
      <c r="GU63" t="s">
        <v>3</v>
      </c>
      <c r="GV63">
        <f t="shared" si="93"/>
        <v>0</v>
      </c>
      <c r="GW63">
        <v>1</v>
      </c>
      <c r="GX63">
        <f t="shared" si="94"/>
        <v>0</v>
      </c>
      <c r="HA63">
        <v>0</v>
      </c>
      <c r="HB63">
        <v>0</v>
      </c>
      <c r="HC63">
        <f t="shared" si="95"/>
        <v>0</v>
      </c>
      <c r="IK63">
        <v>0</v>
      </c>
    </row>
    <row r="64" spans="1:245" x14ac:dyDescent="0.2">
      <c r="A64">
        <v>17</v>
      </c>
      <c r="B64">
        <v>1</v>
      </c>
      <c r="C64">
        <f>ROW(SmtRes!A124)</f>
        <v>124</v>
      </c>
      <c r="D64">
        <f>ROW(EtalonRes!A124)</f>
        <v>124</v>
      </c>
      <c r="E64" t="s">
        <v>198</v>
      </c>
      <c r="F64" t="s">
        <v>199</v>
      </c>
      <c r="G64" t="s">
        <v>200</v>
      </c>
      <c r="H64" t="s">
        <v>20</v>
      </c>
      <c r="I64">
        <f>ROUND(8/100,9)</f>
        <v>0.08</v>
      </c>
      <c r="J64">
        <v>0</v>
      </c>
      <c r="O64">
        <f t="shared" si="61"/>
        <v>18.510000000000002</v>
      </c>
      <c r="P64">
        <f t="shared" si="62"/>
        <v>6.79</v>
      </c>
      <c r="Q64">
        <f t="shared" si="63"/>
        <v>0.06</v>
      </c>
      <c r="R64">
        <f t="shared" si="64"/>
        <v>0.01</v>
      </c>
      <c r="S64">
        <f t="shared" si="65"/>
        <v>11.66</v>
      </c>
      <c r="T64">
        <f t="shared" si="66"/>
        <v>0</v>
      </c>
      <c r="U64">
        <f t="shared" si="67"/>
        <v>1.3496000000000001</v>
      </c>
      <c r="V64">
        <f t="shared" si="68"/>
        <v>8.0000000000000004E-4</v>
      </c>
      <c r="W64">
        <f t="shared" si="69"/>
        <v>0</v>
      </c>
      <c r="X64">
        <f t="shared" si="70"/>
        <v>9.34</v>
      </c>
      <c r="Y64">
        <f t="shared" si="71"/>
        <v>5.84</v>
      </c>
      <c r="AA64">
        <v>31303232</v>
      </c>
      <c r="AB64">
        <f t="shared" si="72"/>
        <v>231.5</v>
      </c>
      <c r="AC64">
        <f t="shared" si="73"/>
        <v>84.9</v>
      </c>
      <c r="AD64">
        <f t="shared" si="96"/>
        <v>0.8</v>
      </c>
      <c r="AE64">
        <f t="shared" si="97"/>
        <v>0.1</v>
      </c>
      <c r="AF64">
        <f t="shared" si="98"/>
        <v>145.80000000000001</v>
      </c>
      <c r="AG64">
        <f t="shared" si="74"/>
        <v>0</v>
      </c>
      <c r="AH64">
        <f t="shared" si="99"/>
        <v>16.87</v>
      </c>
      <c r="AI64">
        <f t="shared" si="100"/>
        <v>0.01</v>
      </c>
      <c r="AJ64">
        <f t="shared" si="75"/>
        <v>0</v>
      </c>
      <c r="AK64">
        <v>231.52</v>
      </c>
      <c r="AL64">
        <v>84.93</v>
      </c>
      <c r="AM64">
        <v>0.83</v>
      </c>
      <c r="AN64">
        <v>0.12</v>
      </c>
      <c r="AO64">
        <v>145.76</v>
      </c>
      <c r="AP64">
        <v>0</v>
      </c>
      <c r="AQ64">
        <v>16.87</v>
      </c>
      <c r="AR64">
        <v>0.01</v>
      </c>
      <c r="AS64">
        <v>0</v>
      </c>
      <c r="AT64">
        <v>80</v>
      </c>
      <c r="AU64">
        <v>50</v>
      </c>
      <c r="AV64">
        <v>1</v>
      </c>
      <c r="AW64">
        <v>1</v>
      </c>
      <c r="AZ64">
        <v>1</v>
      </c>
      <c r="BA64">
        <v>1</v>
      </c>
      <c r="BB64">
        <v>1</v>
      </c>
      <c r="BC64">
        <v>1</v>
      </c>
      <c r="BD64" t="s">
        <v>3</v>
      </c>
      <c r="BE64" t="s">
        <v>3</v>
      </c>
      <c r="BF64" t="s">
        <v>3</v>
      </c>
      <c r="BG64" t="s">
        <v>3</v>
      </c>
      <c r="BH64">
        <v>0</v>
      </c>
      <c r="BI64">
        <v>1</v>
      </c>
      <c r="BJ64" t="s">
        <v>201</v>
      </c>
      <c r="BM64">
        <v>62001</v>
      </c>
      <c r="BN64">
        <v>0</v>
      </c>
      <c r="BO64" t="s">
        <v>3</v>
      </c>
      <c r="BP64">
        <v>0</v>
      </c>
      <c r="BQ64">
        <v>6</v>
      </c>
      <c r="BR64">
        <v>0</v>
      </c>
      <c r="BS64">
        <v>1</v>
      </c>
      <c r="BT64">
        <v>1</v>
      </c>
      <c r="BU64">
        <v>1</v>
      </c>
      <c r="BV64">
        <v>1</v>
      </c>
      <c r="BW64">
        <v>1</v>
      </c>
      <c r="BX64">
        <v>1</v>
      </c>
      <c r="BY64" t="s">
        <v>3</v>
      </c>
      <c r="BZ64">
        <v>80</v>
      </c>
      <c r="CA64">
        <v>50</v>
      </c>
      <c r="CE64">
        <v>0</v>
      </c>
      <c r="CF64">
        <v>0</v>
      </c>
      <c r="CG64">
        <v>0</v>
      </c>
      <c r="CM64">
        <v>0</v>
      </c>
      <c r="CN64" t="s">
        <v>3</v>
      </c>
      <c r="CO64">
        <v>0</v>
      </c>
      <c r="CP64">
        <f t="shared" si="76"/>
        <v>18.509999999999998</v>
      </c>
      <c r="CQ64">
        <f t="shared" si="77"/>
        <v>84.9</v>
      </c>
      <c r="CR64">
        <f t="shared" si="78"/>
        <v>0.8</v>
      </c>
      <c r="CS64">
        <f t="shared" si="79"/>
        <v>0.1</v>
      </c>
      <c r="CT64">
        <f t="shared" si="80"/>
        <v>145.80000000000001</v>
      </c>
      <c r="CU64">
        <f t="shared" si="81"/>
        <v>0</v>
      </c>
      <c r="CV64">
        <f t="shared" si="82"/>
        <v>16.87</v>
      </c>
      <c r="CW64">
        <f t="shared" si="83"/>
        <v>0.01</v>
      </c>
      <c r="CX64">
        <f t="shared" si="84"/>
        <v>0</v>
      </c>
      <c r="CY64">
        <f t="shared" si="85"/>
        <v>9.3360000000000003</v>
      </c>
      <c r="CZ64">
        <f t="shared" si="86"/>
        <v>5.835</v>
      </c>
      <c r="DC64" t="s">
        <v>3</v>
      </c>
      <c r="DD64" t="s">
        <v>3</v>
      </c>
      <c r="DE64" t="s">
        <v>3</v>
      </c>
      <c r="DF64" t="s">
        <v>3</v>
      </c>
      <c r="DG64" t="s">
        <v>3</v>
      </c>
      <c r="DH64" t="s">
        <v>3</v>
      </c>
      <c r="DI64" t="s">
        <v>3</v>
      </c>
      <c r="DJ64" t="s">
        <v>3</v>
      </c>
      <c r="DK64" t="s">
        <v>3</v>
      </c>
      <c r="DL64" t="s">
        <v>3</v>
      </c>
      <c r="DM64" t="s">
        <v>3</v>
      </c>
      <c r="DN64">
        <v>0</v>
      </c>
      <c r="DO64">
        <v>0</v>
      </c>
      <c r="DP64">
        <v>1</v>
      </c>
      <c r="DQ64">
        <v>1</v>
      </c>
      <c r="DU64">
        <v>1005</v>
      </c>
      <c r="DV64" t="s">
        <v>20</v>
      </c>
      <c r="DW64" t="s">
        <v>20</v>
      </c>
      <c r="DX64">
        <v>100</v>
      </c>
      <c r="EE64">
        <v>31275884</v>
      </c>
      <c r="EF64">
        <v>6</v>
      </c>
      <c r="EG64" t="s">
        <v>31</v>
      </c>
      <c r="EH64">
        <v>0</v>
      </c>
      <c r="EI64" t="s">
        <v>3</v>
      </c>
      <c r="EJ64">
        <v>1</v>
      </c>
      <c r="EK64">
        <v>62001</v>
      </c>
      <c r="EL64" t="s">
        <v>202</v>
      </c>
      <c r="EM64" t="s">
        <v>203</v>
      </c>
      <c r="EO64" t="s">
        <v>3</v>
      </c>
      <c r="EQ64">
        <v>0</v>
      </c>
      <c r="ER64">
        <v>231.52</v>
      </c>
      <c r="ES64">
        <v>84.93</v>
      </c>
      <c r="ET64">
        <v>0.83</v>
      </c>
      <c r="EU64">
        <v>0.12</v>
      </c>
      <c r="EV64">
        <v>145.76</v>
      </c>
      <c r="EW64">
        <v>16.87</v>
      </c>
      <c r="EX64">
        <v>0.01</v>
      </c>
      <c r="EY64">
        <v>0</v>
      </c>
      <c r="FQ64">
        <v>0</v>
      </c>
      <c r="FR64">
        <f t="shared" si="87"/>
        <v>0</v>
      </c>
      <c r="FS64">
        <v>0</v>
      </c>
      <c r="FX64">
        <v>80</v>
      </c>
      <c r="FY64">
        <v>50</v>
      </c>
      <c r="GA64" t="s">
        <v>3</v>
      </c>
      <c r="GD64">
        <v>1</v>
      </c>
      <c r="GF64">
        <v>-2119372081</v>
      </c>
      <c r="GG64">
        <v>2</v>
      </c>
      <c r="GH64">
        <v>1</v>
      </c>
      <c r="GI64">
        <v>-2</v>
      </c>
      <c r="GJ64">
        <v>0</v>
      </c>
      <c r="GK64">
        <v>0</v>
      </c>
      <c r="GL64">
        <f t="shared" si="88"/>
        <v>0</v>
      </c>
      <c r="GM64">
        <f t="shared" si="89"/>
        <v>33.69</v>
      </c>
      <c r="GN64">
        <f t="shared" si="90"/>
        <v>33.69</v>
      </c>
      <c r="GO64">
        <f t="shared" si="91"/>
        <v>0</v>
      </c>
      <c r="GP64">
        <f t="shared" si="92"/>
        <v>0</v>
      </c>
      <c r="GR64">
        <v>0</v>
      </c>
      <c r="GS64">
        <v>3</v>
      </c>
      <c r="GT64">
        <v>0</v>
      </c>
      <c r="GU64" t="s">
        <v>3</v>
      </c>
      <c r="GV64">
        <f t="shared" si="93"/>
        <v>0</v>
      </c>
      <c r="GW64">
        <v>1</v>
      </c>
      <c r="GX64">
        <f t="shared" si="94"/>
        <v>0</v>
      </c>
      <c r="HA64">
        <v>0</v>
      </c>
      <c r="HB64">
        <v>0</v>
      </c>
      <c r="HC64">
        <f t="shared" si="95"/>
        <v>0</v>
      </c>
      <c r="IK64">
        <v>0</v>
      </c>
    </row>
    <row r="65" spans="1:245" x14ac:dyDescent="0.2">
      <c r="A65">
        <v>18</v>
      </c>
      <c r="B65">
        <v>1</v>
      </c>
      <c r="C65">
        <v>123</v>
      </c>
      <c r="E65" t="s">
        <v>204</v>
      </c>
      <c r="F65" t="s">
        <v>205</v>
      </c>
      <c r="G65" t="s">
        <v>206</v>
      </c>
      <c r="H65" t="s">
        <v>37</v>
      </c>
      <c r="I65">
        <f>I64*J65</f>
        <v>1.248E-3</v>
      </c>
      <c r="J65">
        <v>1.5599999999999999E-2</v>
      </c>
      <c r="O65">
        <f t="shared" si="61"/>
        <v>23.98</v>
      </c>
      <c r="P65">
        <f t="shared" si="62"/>
        <v>23.98</v>
      </c>
      <c r="Q65">
        <f t="shared" si="63"/>
        <v>0</v>
      </c>
      <c r="R65">
        <f t="shared" si="64"/>
        <v>0</v>
      </c>
      <c r="S65">
        <f t="shared" si="65"/>
        <v>0</v>
      </c>
      <c r="T65">
        <f t="shared" si="66"/>
        <v>0</v>
      </c>
      <c r="U65">
        <f t="shared" si="67"/>
        <v>0</v>
      </c>
      <c r="V65">
        <f t="shared" si="68"/>
        <v>0</v>
      </c>
      <c r="W65">
        <f t="shared" si="69"/>
        <v>0</v>
      </c>
      <c r="X65">
        <f t="shared" si="70"/>
        <v>0</v>
      </c>
      <c r="Y65">
        <f t="shared" si="71"/>
        <v>0</v>
      </c>
      <c r="AA65">
        <v>31303232</v>
      </c>
      <c r="AB65">
        <f t="shared" si="72"/>
        <v>19214.900000000001</v>
      </c>
      <c r="AC65">
        <f t="shared" si="73"/>
        <v>19214.900000000001</v>
      </c>
      <c r="AD65">
        <f t="shared" si="96"/>
        <v>0</v>
      </c>
      <c r="AE65">
        <f t="shared" si="97"/>
        <v>0</v>
      </c>
      <c r="AF65">
        <f t="shared" si="98"/>
        <v>0</v>
      </c>
      <c r="AG65">
        <f t="shared" si="74"/>
        <v>0</v>
      </c>
      <c r="AH65">
        <f t="shared" si="99"/>
        <v>0</v>
      </c>
      <c r="AI65">
        <f t="shared" si="100"/>
        <v>0</v>
      </c>
      <c r="AJ65">
        <f t="shared" si="75"/>
        <v>0</v>
      </c>
      <c r="AK65">
        <v>19214.87</v>
      </c>
      <c r="AL65">
        <v>19214.87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80</v>
      </c>
      <c r="AU65">
        <v>50</v>
      </c>
      <c r="AV65">
        <v>1</v>
      </c>
      <c r="AW65">
        <v>1</v>
      </c>
      <c r="AZ65">
        <v>1</v>
      </c>
      <c r="BA65">
        <v>1</v>
      </c>
      <c r="BB65">
        <v>1</v>
      </c>
      <c r="BC65">
        <v>1</v>
      </c>
      <c r="BD65" t="s">
        <v>3</v>
      </c>
      <c r="BE65" t="s">
        <v>3</v>
      </c>
      <c r="BF65" t="s">
        <v>3</v>
      </c>
      <c r="BG65" t="s">
        <v>3</v>
      </c>
      <c r="BH65">
        <v>3</v>
      </c>
      <c r="BI65">
        <v>1</v>
      </c>
      <c r="BJ65" t="s">
        <v>207</v>
      </c>
      <c r="BM65">
        <v>62001</v>
      </c>
      <c r="BN65">
        <v>0</v>
      </c>
      <c r="BO65" t="s">
        <v>3</v>
      </c>
      <c r="BP65">
        <v>0</v>
      </c>
      <c r="BQ65">
        <v>6</v>
      </c>
      <c r="BR65">
        <v>0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3</v>
      </c>
      <c r="BZ65">
        <v>80</v>
      </c>
      <c r="CA65">
        <v>50</v>
      </c>
      <c r="CE65">
        <v>0</v>
      </c>
      <c r="CF65">
        <v>0</v>
      </c>
      <c r="CG65">
        <v>0</v>
      </c>
      <c r="CM65">
        <v>0</v>
      </c>
      <c r="CN65" t="s">
        <v>3</v>
      </c>
      <c r="CO65">
        <v>0</v>
      </c>
      <c r="CP65">
        <f t="shared" si="76"/>
        <v>23.98</v>
      </c>
      <c r="CQ65">
        <f t="shared" si="77"/>
        <v>19214.900000000001</v>
      </c>
      <c r="CR65">
        <f t="shared" si="78"/>
        <v>0</v>
      </c>
      <c r="CS65">
        <f t="shared" si="79"/>
        <v>0</v>
      </c>
      <c r="CT65">
        <f t="shared" si="80"/>
        <v>0</v>
      </c>
      <c r="CU65">
        <f t="shared" si="81"/>
        <v>0</v>
      </c>
      <c r="CV65">
        <f t="shared" si="82"/>
        <v>0</v>
      </c>
      <c r="CW65">
        <f t="shared" si="83"/>
        <v>0</v>
      </c>
      <c r="CX65">
        <f t="shared" si="84"/>
        <v>0</v>
      </c>
      <c r="CY65">
        <f t="shared" si="85"/>
        <v>0</v>
      </c>
      <c r="CZ65">
        <f t="shared" si="86"/>
        <v>0</v>
      </c>
      <c r="DC65" t="s">
        <v>3</v>
      </c>
      <c r="DD65" t="s">
        <v>3</v>
      </c>
      <c r="DE65" t="s">
        <v>3</v>
      </c>
      <c r="DF65" t="s">
        <v>3</v>
      </c>
      <c r="DG65" t="s">
        <v>3</v>
      </c>
      <c r="DH65" t="s">
        <v>3</v>
      </c>
      <c r="DI65" t="s">
        <v>3</v>
      </c>
      <c r="DJ65" t="s">
        <v>3</v>
      </c>
      <c r="DK65" t="s">
        <v>3</v>
      </c>
      <c r="DL65" t="s">
        <v>3</v>
      </c>
      <c r="DM65" t="s">
        <v>3</v>
      </c>
      <c r="DN65">
        <v>0</v>
      </c>
      <c r="DO65">
        <v>0</v>
      </c>
      <c r="DP65">
        <v>1</v>
      </c>
      <c r="DQ65">
        <v>1</v>
      </c>
      <c r="DU65">
        <v>1009</v>
      </c>
      <c r="DV65" t="s">
        <v>37</v>
      </c>
      <c r="DW65" t="s">
        <v>37</v>
      </c>
      <c r="DX65">
        <v>1000</v>
      </c>
      <c r="EE65">
        <v>31275884</v>
      </c>
      <c r="EF65">
        <v>6</v>
      </c>
      <c r="EG65" t="s">
        <v>31</v>
      </c>
      <c r="EH65">
        <v>0</v>
      </c>
      <c r="EI65" t="s">
        <v>3</v>
      </c>
      <c r="EJ65">
        <v>1</v>
      </c>
      <c r="EK65">
        <v>62001</v>
      </c>
      <c r="EL65" t="s">
        <v>202</v>
      </c>
      <c r="EM65" t="s">
        <v>203</v>
      </c>
      <c r="EO65" t="s">
        <v>3</v>
      </c>
      <c r="EQ65">
        <v>0</v>
      </c>
      <c r="ER65">
        <v>19214.87</v>
      </c>
      <c r="ES65">
        <v>19214.87</v>
      </c>
      <c r="ET65">
        <v>0</v>
      </c>
      <c r="EU65">
        <v>0</v>
      </c>
      <c r="EV65">
        <v>0</v>
      </c>
      <c r="EW65">
        <v>0</v>
      </c>
      <c r="EX65">
        <v>0</v>
      </c>
      <c r="FQ65">
        <v>0</v>
      </c>
      <c r="FR65">
        <f t="shared" si="87"/>
        <v>0</v>
      </c>
      <c r="FS65">
        <v>0</v>
      </c>
      <c r="FX65">
        <v>80</v>
      </c>
      <c r="FY65">
        <v>50</v>
      </c>
      <c r="GA65" t="s">
        <v>3</v>
      </c>
      <c r="GD65">
        <v>1</v>
      </c>
      <c r="GF65">
        <v>-21545578</v>
      </c>
      <c r="GG65">
        <v>2</v>
      </c>
      <c r="GH65">
        <v>1</v>
      </c>
      <c r="GI65">
        <v>-2</v>
      </c>
      <c r="GJ65">
        <v>0</v>
      </c>
      <c r="GK65">
        <v>0</v>
      </c>
      <c r="GL65">
        <f t="shared" si="88"/>
        <v>0</v>
      </c>
      <c r="GM65">
        <f t="shared" si="89"/>
        <v>23.98</v>
      </c>
      <c r="GN65">
        <f t="shared" si="90"/>
        <v>23.98</v>
      </c>
      <c r="GO65">
        <f t="shared" si="91"/>
        <v>0</v>
      </c>
      <c r="GP65">
        <f t="shared" si="92"/>
        <v>0</v>
      </c>
      <c r="GR65">
        <v>0</v>
      </c>
      <c r="GS65">
        <v>3</v>
      </c>
      <c r="GT65">
        <v>0</v>
      </c>
      <c r="GU65" t="s">
        <v>3</v>
      </c>
      <c r="GV65">
        <f t="shared" si="93"/>
        <v>0</v>
      </c>
      <c r="GW65">
        <v>1</v>
      </c>
      <c r="GX65">
        <f t="shared" si="94"/>
        <v>0</v>
      </c>
      <c r="HA65">
        <v>0</v>
      </c>
      <c r="HB65">
        <v>0</v>
      </c>
      <c r="HC65">
        <f t="shared" si="95"/>
        <v>0</v>
      </c>
      <c r="IK65">
        <v>0</v>
      </c>
    </row>
    <row r="66" spans="1:245" x14ac:dyDescent="0.2">
      <c r="A66">
        <v>17</v>
      </c>
      <c r="B66">
        <v>1</v>
      </c>
      <c r="E66" t="s">
        <v>208</v>
      </c>
      <c r="F66" t="s">
        <v>3</v>
      </c>
      <c r="G66" t="s">
        <v>209</v>
      </c>
      <c r="H66" t="s">
        <v>3</v>
      </c>
      <c r="I66">
        <v>0</v>
      </c>
      <c r="J66">
        <v>0</v>
      </c>
      <c r="O66">
        <f t="shared" si="61"/>
        <v>0</v>
      </c>
      <c r="P66">
        <f t="shared" si="62"/>
        <v>0</v>
      </c>
      <c r="Q66">
        <f t="shared" si="63"/>
        <v>0</v>
      </c>
      <c r="R66">
        <f t="shared" si="64"/>
        <v>0</v>
      </c>
      <c r="S66">
        <f t="shared" si="65"/>
        <v>0</v>
      </c>
      <c r="T66">
        <f t="shared" si="66"/>
        <v>0</v>
      </c>
      <c r="U66">
        <f t="shared" si="67"/>
        <v>0</v>
      </c>
      <c r="V66">
        <f t="shared" si="68"/>
        <v>0</v>
      </c>
      <c r="W66">
        <f t="shared" si="69"/>
        <v>0</v>
      </c>
      <c r="X66">
        <f t="shared" si="70"/>
        <v>0</v>
      </c>
      <c r="Y66">
        <f t="shared" si="71"/>
        <v>0</v>
      </c>
      <c r="AA66">
        <v>31303232</v>
      </c>
      <c r="AB66">
        <f t="shared" si="72"/>
        <v>0</v>
      </c>
      <c r="AC66">
        <f t="shared" si="73"/>
        <v>0</v>
      </c>
      <c r="AD66">
        <f t="shared" si="96"/>
        <v>0</v>
      </c>
      <c r="AE66">
        <f t="shared" si="97"/>
        <v>0</v>
      </c>
      <c r="AF66">
        <f t="shared" si="98"/>
        <v>0</v>
      </c>
      <c r="AG66">
        <f t="shared" si="74"/>
        <v>0</v>
      </c>
      <c r="AH66">
        <f t="shared" si="99"/>
        <v>0</v>
      </c>
      <c r="AI66">
        <f t="shared" si="100"/>
        <v>0</v>
      </c>
      <c r="AJ66">
        <f t="shared" si="75"/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1</v>
      </c>
      <c r="AW66">
        <v>1</v>
      </c>
      <c r="AZ66">
        <v>1</v>
      </c>
      <c r="BA66">
        <v>1</v>
      </c>
      <c r="BB66">
        <v>1</v>
      </c>
      <c r="BC66">
        <v>1</v>
      </c>
      <c r="BD66" t="s">
        <v>3</v>
      </c>
      <c r="BE66" t="s">
        <v>3</v>
      </c>
      <c r="BF66" t="s">
        <v>3</v>
      </c>
      <c r="BG66" t="s">
        <v>3</v>
      </c>
      <c r="BH66">
        <v>0</v>
      </c>
      <c r="BI66">
        <v>4</v>
      </c>
      <c r="BJ66" t="s">
        <v>3</v>
      </c>
      <c r="BM66">
        <v>0</v>
      </c>
      <c r="BN66">
        <v>0</v>
      </c>
      <c r="BO66" t="s">
        <v>3</v>
      </c>
      <c r="BP66">
        <v>0</v>
      </c>
      <c r="BQ66">
        <v>16</v>
      </c>
      <c r="BR66">
        <v>0</v>
      </c>
      <c r="BS66">
        <v>1</v>
      </c>
      <c r="BT66">
        <v>1</v>
      </c>
      <c r="BU66">
        <v>1</v>
      </c>
      <c r="BV66">
        <v>1</v>
      </c>
      <c r="BW66">
        <v>1</v>
      </c>
      <c r="BX66">
        <v>1</v>
      </c>
      <c r="BY66" t="s">
        <v>3</v>
      </c>
      <c r="BZ66">
        <v>0</v>
      </c>
      <c r="CA66">
        <v>0</v>
      </c>
      <c r="CE66">
        <v>0</v>
      </c>
      <c r="CF66">
        <v>0</v>
      </c>
      <c r="CG66">
        <v>0</v>
      </c>
      <c r="CM66">
        <v>0</v>
      </c>
      <c r="CN66" t="s">
        <v>3</v>
      </c>
      <c r="CO66">
        <v>0</v>
      </c>
      <c r="CP66">
        <f t="shared" si="76"/>
        <v>0</v>
      </c>
      <c r="CQ66">
        <f t="shared" si="77"/>
        <v>0</v>
      </c>
      <c r="CR66">
        <f t="shared" si="78"/>
        <v>0</v>
      </c>
      <c r="CS66">
        <f t="shared" si="79"/>
        <v>0</v>
      </c>
      <c r="CT66">
        <f t="shared" si="80"/>
        <v>0</v>
      </c>
      <c r="CU66">
        <f t="shared" si="81"/>
        <v>0</v>
      </c>
      <c r="CV66">
        <f t="shared" si="82"/>
        <v>0</v>
      </c>
      <c r="CW66">
        <f t="shared" si="83"/>
        <v>0</v>
      </c>
      <c r="CX66">
        <f t="shared" si="84"/>
        <v>0</v>
      </c>
      <c r="CY66">
        <f t="shared" si="85"/>
        <v>0</v>
      </c>
      <c r="CZ66">
        <f t="shared" si="86"/>
        <v>0</v>
      </c>
      <c r="DC66" t="s">
        <v>3</v>
      </c>
      <c r="DD66" t="s">
        <v>3</v>
      </c>
      <c r="DE66" t="s">
        <v>3</v>
      </c>
      <c r="DF66" t="s">
        <v>3</v>
      </c>
      <c r="DG66" t="s">
        <v>3</v>
      </c>
      <c r="DH66" t="s">
        <v>3</v>
      </c>
      <c r="DI66" t="s">
        <v>3</v>
      </c>
      <c r="DJ66" t="s">
        <v>3</v>
      </c>
      <c r="DK66" t="s">
        <v>3</v>
      </c>
      <c r="DL66" t="s">
        <v>3</v>
      </c>
      <c r="DM66" t="s">
        <v>3</v>
      </c>
      <c r="DN66">
        <v>0</v>
      </c>
      <c r="DO66">
        <v>0</v>
      </c>
      <c r="DP66">
        <v>1</v>
      </c>
      <c r="DQ66">
        <v>1</v>
      </c>
      <c r="EE66">
        <v>31275741</v>
      </c>
      <c r="EF66">
        <v>16</v>
      </c>
      <c r="EG66" t="s">
        <v>14</v>
      </c>
      <c r="EH66">
        <v>0</v>
      </c>
      <c r="EI66" t="s">
        <v>3</v>
      </c>
      <c r="EJ66">
        <v>4</v>
      </c>
      <c r="EK66">
        <v>0</v>
      </c>
      <c r="EL66" t="s">
        <v>15</v>
      </c>
      <c r="EM66" t="s">
        <v>16</v>
      </c>
      <c r="EO66" t="s">
        <v>3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0</v>
      </c>
      <c r="FQ66">
        <v>0</v>
      </c>
      <c r="FR66">
        <f t="shared" si="87"/>
        <v>0</v>
      </c>
      <c r="FS66">
        <v>0</v>
      </c>
      <c r="FX66">
        <v>0</v>
      </c>
      <c r="FY66">
        <v>0</v>
      </c>
      <c r="GA66" t="s">
        <v>3</v>
      </c>
      <c r="GD66">
        <v>1</v>
      </c>
      <c r="GF66">
        <v>1450101356</v>
      </c>
      <c r="GG66">
        <v>2</v>
      </c>
      <c r="GH66">
        <v>0</v>
      </c>
      <c r="GI66">
        <v>-2</v>
      </c>
      <c r="GJ66">
        <v>0</v>
      </c>
      <c r="GK66">
        <v>0</v>
      </c>
      <c r="GL66">
        <f t="shared" si="88"/>
        <v>0</v>
      </c>
      <c r="GM66">
        <f t="shared" si="89"/>
        <v>0</v>
      </c>
      <c r="GN66">
        <f t="shared" si="90"/>
        <v>0</v>
      </c>
      <c r="GO66">
        <f t="shared" si="91"/>
        <v>0</v>
      </c>
      <c r="GP66">
        <f t="shared" si="92"/>
        <v>0</v>
      </c>
      <c r="GR66">
        <v>0</v>
      </c>
      <c r="GS66">
        <v>3</v>
      </c>
      <c r="GT66">
        <v>0</v>
      </c>
      <c r="GU66" t="s">
        <v>3</v>
      </c>
      <c r="GV66">
        <f t="shared" si="93"/>
        <v>0</v>
      </c>
      <c r="GW66">
        <v>1</v>
      </c>
      <c r="GX66">
        <f t="shared" si="94"/>
        <v>0</v>
      </c>
      <c r="HA66">
        <v>0</v>
      </c>
      <c r="HB66">
        <v>0</v>
      </c>
      <c r="HC66">
        <f t="shared" si="95"/>
        <v>0</v>
      </c>
      <c r="IK66">
        <v>0</v>
      </c>
    </row>
    <row r="67" spans="1:245" x14ac:dyDescent="0.2">
      <c r="A67">
        <v>17</v>
      </c>
      <c r="B67">
        <v>1</v>
      </c>
      <c r="C67">
        <f>ROW(SmtRes!A134)</f>
        <v>134</v>
      </c>
      <c r="D67">
        <f>ROW(EtalonRes!A134)</f>
        <v>134</v>
      </c>
      <c r="E67" t="s">
        <v>210</v>
      </c>
      <c r="F67" t="s">
        <v>211</v>
      </c>
      <c r="G67" t="s">
        <v>212</v>
      </c>
      <c r="H67" t="s">
        <v>20</v>
      </c>
      <c r="I67">
        <f>ROUND(20/100,9)</f>
        <v>0.2</v>
      </c>
      <c r="J67">
        <v>0</v>
      </c>
      <c r="O67">
        <f t="shared" si="61"/>
        <v>137.41999999999999</v>
      </c>
      <c r="P67">
        <f t="shared" si="62"/>
        <v>74.8</v>
      </c>
      <c r="Q67">
        <f t="shared" si="63"/>
        <v>1.1599999999999999</v>
      </c>
      <c r="R67">
        <f t="shared" si="64"/>
        <v>0.36</v>
      </c>
      <c r="S67">
        <f t="shared" si="65"/>
        <v>61.46</v>
      </c>
      <c r="T67">
        <f t="shared" si="66"/>
        <v>0</v>
      </c>
      <c r="U67">
        <f t="shared" si="67"/>
        <v>7.1140000000000008</v>
      </c>
      <c r="V67">
        <f t="shared" si="68"/>
        <v>2.8000000000000004E-2</v>
      </c>
      <c r="W67">
        <f t="shared" si="69"/>
        <v>0</v>
      </c>
      <c r="X67">
        <f t="shared" si="70"/>
        <v>49.46</v>
      </c>
      <c r="Y67">
        <f t="shared" si="71"/>
        <v>30.91</v>
      </c>
      <c r="AA67">
        <v>31303232</v>
      </c>
      <c r="AB67">
        <f t="shared" si="72"/>
        <v>687.1</v>
      </c>
      <c r="AC67">
        <f t="shared" si="73"/>
        <v>374</v>
      </c>
      <c r="AD67">
        <f t="shared" si="96"/>
        <v>5.8</v>
      </c>
      <c r="AE67">
        <f t="shared" si="97"/>
        <v>1.8</v>
      </c>
      <c r="AF67">
        <f t="shared" si="98"/>
        <v>307.3</v>
      </c>
      <c r="AG67">
        <f t="shared" si="74"/>
        <v>0</v>
      </c>
      <c r="AH67">
        <f t="shared" si="99"/>
        <v>35.57</v>
      </c>
      <c r="AI67">
        <f t="shared" si="100"/>
        <v>0.14000000000000001</v>
      </c>
      <c r="AJ67">
        <f t="shared" si="75"/>
        <v>0</v>
      </c>
      <c r="AK67">
        <v>687.1</v>
      </c>
      <c r="AL67">
        <v>374.02</v>
      </c>
      <c r="AM67">
        <v>5.76</v>
      </c>
      <c r="AN67">
        <v>1.81</v>
      </c>
      <c r="AO67">
        <v>307.32</v>
      </c>
      <c r="AP67">
        <v>0</v>
      </c>
      <c r="AQ67">
        <v>35.57</v>
      </c>
      <c r="AR67">
        <v>0.14000000000000001</v>
      </c>
      <c r="AS67">
        <v>0</v>
      </c>
      <c r="AT67">
        <v>80</v>
      </c>
      <c r="AU67">
        <v>50</v>
      </c>
      <c r="AV67">
        <v>1</v>
      </c>
      <c r="AW67">
        <v>1</v>
      </c>
      <c r="AZ67">
        <v>1</v>
      </c>
      <c r="BA67">
        <v>1</v>
      </c>
      <c r="BB67">
        <v>1</v>
      </c>
      <c r="BC67">
        <v>1</v>
      </c>
      <c r="BD67" t="s">
        <v>3</v>
      </c>
      <c r="BE67" t="s">
        <v>3</v>
      </c>
      <c r="BF67" t="s">
        <v>3</v>
      </c>
      <c r="BG67" t="s">
        <v>3</v>
      </c>
      <c r="BH67">
        <v>0</v>
      </c>
      <c r="BI67">
        <v>1</v>
      </c>
      <c r="BJ67" t="s">
        <v>213</v>
      </c>
      <c r="BM67">
        <v>62001</v>
      </c>
      <c r="BN67">
        <v>0</v>
      </c>
      <c r="BO67" t="s">
        <v>3</v>
      </c>
      <c r="BP67">
        <v>0</v>
      </c>
      <c r="BQ67">
        <v>6</v>
      </c>
      <c r="BR67">
        <v>0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3</v>
      </c>
      <c r="BZ67">
        <v>80</v>
      </c>
      <c r="CA67">
        <v>50</v>
      </c>
      <c r="CE67">
        <v>0</v>
      </c>
      <c r="CF67">
        <v>0</v>
      </c>
      <c r="CG67">
        <v>0</v>
      </c>
      <c r="CM67">
        <v>0</v>
      </c>
      <c r="CN67" t="s">
        <v>3</v>
      </c>
      <c r="CO67">
        <v>0</v>
      </c>
      <c r="CP67">
        <f t="shared" si="76"/>
        <v>137.41999999999999</v>
      </c>
      <c r="CQ67">
        <f t="shared" si="77"/>
        <v>374</v>
      </c>
      <c r="CR67">
        <f t="shared" si="78"/>
        <v>5.8</v>
      </c>
      <c r="CS67">
        <f t="shared" si="79"/>
        <v>1.8</v>
      </c>
      <c r="CT67">
        <f t="shared" si="80"/>
        <v>307.3</v>
      </c>
      <c r="CU67">
        <f t="shared" si="81"/>
        <v>0</v>
      </c>
      <c r="CV67">
        <f t="shared" si="82"/>
        <v>35.57</v>
      </c>
      <c r="CW67">
        <f t="shared" si="83"/>
        <v>0.14000000000000001</v>
      </c>
      <c r="CX67">
        <f t="shared" si="84"/>
        <v>0</v>
      </c>
      <c r="CY67">
        <f t="shared" si="85"/>
        <v>49.456000000000003</v>
      </c>
      <c r="CZ67">
        <f t="shared" si="86"/>
        <v>30.91</v>
      </c>
      <c r="DC67" t="s">
        <v>3</v>
      </c>
      <c r="DD67" t="s">
        <v>3</v>
      </c>
      <c r="DE67" t="s">
        <v>3</v>
      </c>
      <c r="DF67" t="s">
        <v>3</v>
      </c>
      <c r="DG67" t="s">
        <v>3</v>
      </c>
      <c r="DH67" t="s">
        <v>3</v>
      </c>
      <c r="DI67" t="s">
        <v>3</v>
      </c>
      <c r="DJ67" t="s">
        <v>3</v>
      </c>
      <c r="DK67" t="s">
        <v>3</v>
      </c>
      <c r="DL67" t="s">
        <v>3</v>
      </c>
      <c r="DM67" t="s">
        <v>3</v>
      </c>
      <c r="DN67">
        <v>0</v>
      </c>
      <c r="DO67">
        <v>0</v>
      </c>
      <c r="DP67">
        <v>1</v>
      </c>
      <c r="DQ67">
        <v>1</v>
      </c>
      <c r="DU67">
        <v>1005</v>
      </c>
      <c r="DV67" t="s">
        <v>20</v>
      </c>
      <c r="DW67" t="s">
        <v>20</v>
      </c>
      <c r="DX67">
        <v>100</v>
      </c>
      <c r="EE67">
        <v>31275884</v>
      </c>
      <c r="EF67">
        <v>6</v>
      </c>
      <c r="EG67" t="s">
        <v>31</v>
      </c>
      <c r="EH67">
        <v>0</v>
      </c>
      <c r="EI67" t="s">
        <v>3</v>
      </c>
      <c r="EJ67">
        <v>1</v>
      </c>
      <c r="EK67">
        <v>62001</v>
      </c>
      <c r="EL67" t="s">
        <v>202</v>
      </c>
      <c r="EM67" t="s">
        <v>203</v>
      </c>
      <c r="EO67" t="s">
        <v>3</v>
      </c>
      <c r="EQ67">
        <v>0</v>
      </c>
      <c r="ER67">
        <v>687.1</v>
      </c>
      <c r="ES67">
        <v>374.02</v>
      </c>
      <c r="ET67">
        <v>5.76</v>
      </c>
      <c r="EU67">
        <v>1.81</v>
      </c>
      <c r="EV67">
        <v>307.32</v>
      </c>
      <c r="EW67">
        <v>35.57</v>
      </c>
      <c r="EX67">
        <v>0.14000000000000001</v>
      </c>
      <c r="EY67">
        <v>0</v>
      </c>
      <c r="FQ67">
        <v>0</v>
      </c>
      <c r="FR67">
        <f t="shared" si="87"/>
        <v>0</v>
      </c>
      <c r="FS67">
        <v>0</v>
      </c>
      <c r="FX67">
        <v>80</v>
      </c>
      <c r="FY67">
        <v>50</v>
      </c>
      <c r="GA67" t="s">
        <v>3</v>
      </c>
      <c r="GD67">
        <v>1</v>
      </c>
      <c r="GF67">
        <v>1620894716</v>
      </c>
      <c r="GG67">
        <v>2</v>
      </c>
      <c r="GH67">
        <v>1</v>
      </c>
      <c r="GI67">
        <v>-2</v>
      </c>
      <c r="GJ67">
        <v>0</v>
      </c>
      <c r="GK67">
        <v>0</v>
      </c>
      <c r="GL67">
        <f t="shared" si="88"/>
        <v>0</v>
      </c>
      <c r="GM67">
        <f t="shared" si="89"/>
        <v>217.79</v>
      </c>
      <c r="GN67">
        <f t="shared" si="90"/>
        <v>217.79</v>
      </c>
      <c r="GO67">
        <f t="shared" si="91"/>
        <v>0</v>
      </c>
      <c r="GP67">
        <f t="shared" si="92"/>
        <v>0</v>
      </c>
      <c r="GR67">
        <v>0</v>
      </c>
      <c r="GS67">
        <v>3</v>
      </c>
      <c r="GT67">
        <v>0</v>
      </c>
      <c r="GU67" t="s">
        <v>3</v>
      </c>
      <c r="GV67">
        <f t="shared" si="93"/>
        <v>0</v>
      </c>
      <c r="GW67">
        <v>1</v>
      </c>
      <c r="GX67">
        <f t="shared" si="94"/>
        <v>0</v>
      </c>
      <c r="HA67">
        <v>0</v>
      </c>
      <c r="HB67">
        <v>0</v>
      </c>
      <c r="HC67">
        <f t="shared" si="95"/>
        <v>0</v>
      </c>
      <c r="IK67">
        <v>0</v>
      </c>
    </row>
    <row r="68" spans="1:245" x14ac:dyDescent="0.2">
      <c r="A68">
        <v>18</v>
      </c>
      <c r="B68">
        <v>1</v>
      </c>
      <c r="C68">
        <v>132</v>
      </c>
      <c r="E68" t="s">
        <v>214</v>
      </c>
      <c r="F68" t="s">
        <v>215</v>
      </c>
      <c r="G68" t="s">
        <v>216</v>
      </c>
      <c r="H68" t="s">
        <v>37</v>
      </c>
      <c r="I68">
        <f>I67*J68</f>
        <v>2.64E-3</v>
      </c>
      <c r="J68">
        <v>1.32E-2</v>
      </c>
      <c r="O68">
        <f t="shared" si="61"/>
        <v>46.19</v>
      </c>
      <c r="P68">
        <f t="shared" si="62"/>
        <v>46.19</v>
      </c>
      <c r="Q68">
        <f t="shared" si="63"/>
        <v>0</v>
      </c>
      <c r="R68">
        <f t="shared" si="64"/>
        <v>0</v>
      </c>
      <c r="S68">
        <f t="shared" si="65"/>
        <v>0</v>
      </c>
      <c r="T68">
        <f t="shared" si="66"/>
        <v>0</v>
      </c>
      <c r="U68">
        <f t="shared" si="67"/>
        <v>0</v>
      </c>
      <c r="V68">
        <f t="shared" si="68"/>
        <v>0</v>
      </c>
      <c r="W68">
        <f t="shared" si="69"/>
        <v>0</v>
      </c>
      <c r="X68">
        <f t="shared" si="70"/>
        <v>0</v>
      </c>
      <c r="Y68">
        <f t="shared" si="71"/>
        <v>0</v>
      </c>
      <c r="AA68">
        <v>31303232</v>
      </c>
      <c r="AB68">
        <f t="shared" si="72"/>
        <v>17496</v>
      </c>
      <c r="AC68">
        <f t="shared" si="73"/>
        <v>17496</v>
      </c>
      <c r="AD68">
        <f t="shared" si="96"/>
        <v>0</v>
      </c>
      <c r="AE68">
        <f t="shared" si="97"/>
        <v>0</v>
      </c>
      <c r="AF68">
        <f t="shared" si="98"/>
        <v>0</v>
      </c>
      <c r="AG68">
        <f t="shared" si="74"/>
        <v>0</v>
      </c>
      <c r="AH68">
        <f t="shared" si="99"/>
        <v>0</v>
      </c>
      <c r="AI68">
        <f t="shared" si="100"/>
        <v>0</v>
      </c>
      <c r="AJ68">
        <f t="shared" si="75"/>
        <v>0</v>
      </c>
      <c r="AK68">
        <v>17496</v>
      </c>
      <c r="AL68">
        <v>17496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80</v>
      </c>
      <c r="AU68">
        <v>50</v>
      </c>
      <c r="AV68">
        <v>1</v>
      </c>
      <c r="AW68">
        <v>1</v>
      </c>
      <c r="AZ68">
        <v>1</v>
      </c>
      <c r="BA68">
        <v>1</v>
      </c>
      <c r="BB68">
        <v>1</v>
      </c>
      <c r="BC68">
        <v>1</v>
      </c>
      <c r="BD68" t="s">
        <v>3</v>
      </c>
      <c r="BE68" t="s">
        <v>3</v>
      </c>
      <c r="BF68" t="s">
        <v>3</v>
      </c>
      <c r="BG68" t="s">
        <v>3</v>
      </c>
      <c r="BH68">
        <v>3</v>
      </c>
      <c r="BI68">
        <v>1</v>
      </c>
      <c r="BJ68" t="s">
        <v>217</v>
      </c>
      <c r="BM68">
        <v>62001</v>
      </c>
      <c r="BN68">
        <v>0</v>
      </c>
      <c r="BO68" t="s">
        <v>3</v>
      </c>
      <c r="BP68">
        <v>0</v>
      </c>
      <c r="BQ68">
        <v>6</v>
      </c>
      <c r="BR68">
        <v>0</v>
      </c>
      <c r="BS68">
        <v>1</v>
      </c>
      <c r="BT68">
        <v>1</v>
      </c>
      <c r="BU68">
        <v>1</v>
      </c>
      <c r="BV68">
        <v>1</v>
      </c>
      <c r="BW68">
        <v>1</v>
      </c>
      <c r="BX68">
        <v>1</v>
      </c>
      <c r="BY68" t="s">
        <v>3</v>
      </c>
      <c r="BZ68">
        <v>80</v>
      </c>
      <c r="CA68">
        <v>50</v>
      </c>
      <c r="CE68">
        <v>0</v>
      </c>
      <c r="CF68">
        <v>0</v>
      </c>
      <c r="CG68">
        <v>0</v>
      </c>
      <c r="CM68">
        <v>0</v>
      </c>
      <c r="CN68" t="s">
        <v>3</v>
      </c>
      <c r="CO68">
        <v>0</v>
      </c>
      <c r="CP68">
        <f t="shared" si="76"/>
        <v>46.19</v>
      </c>
      <c r="CQ68">
        <f t="shared" si="77"/>
        <v>17496</v>
      </c>
      <c r="CR68">
        <f t="shared" si="78"/>
        <v>0</v>
      </c>
      <c r="CS68">
        <f t="shared" si="79"/>
        <v>0</v>
      </c>
      <c r="CT68">
        <f t="shared" si="80"/>
        <v>0</v>
      </c>
      <c r="CU68">
        <f t="shared" si="81"/>
        <v>0</v>
      </c>
      <c r="CV68">
        <f t="shared" si="82"/>
        <v>0</v>
      </c>
      <c r="CW68">
        <f t="shared" si="83"/>
        <v>0</v>
      </c>
      <c r="CX68">
        <f t="shared" si="84"/>
        <v>0</v>
      </c>
      <c r="CY68">
        <f t="shared" si="85"/>
        <v>0</v>
      </c>
      <c r="CZ68">
        <f t="shared" si="86"/>
        <v>0</v>
      </c>
      <c r="DC68" t="s">
        <v>3</v>
      </c>
      <c r="DD68" t="s">
        <v>3</v>
      </c>
      <c r="DE68" t="s">
        <v>3</v>
      </c>
      <c r="DF68" t="s">
        <v>3</v>
      </c>
      <c r="DG68" t="s">
        <v>3</v>
      </c>
      <c r="DH68" t="s">
        <v>3</v>
      </c>
      <c r="DI68" t="s">
        <v>3</v>
      </c>
      <c r="DJ68" t="s">
        <v>3</v>
      </c>
      <c r="DK68" t="s">
        <v>3</v>
      </c>
      <c r="DL68" t="s">
        <v>3</v>
      </c>
      <c r="DM68" t="s">
        <v>3</v>
      </c>
      <c r="DN68">
        <v>0</v>
      </c>
      <c r="DO68">
        <v>0</v>
      </c>
      <c r="DP68">
        <v>1</v>
      </c>
      <c r="DQ68">
        <v>1</v>
      </c>
      <c r="DU68">
        <v>1009</v>
      </c>
      <c r="DV68" t="s">
        <v>37</v>
      </c>
      <c r="DW68" t="s">
        <v>37</v>
      </c>
      <c r="DX68">
        <v>1000</v>
      </c>
      <c r="EE68">
        <v>31275884</v>
      </c>
      <c r="EF68">
        <v>6</v>
      </c>
      <c r="EG68" t="s">
        <v>31</v>
      </c>
      <c r="EH68">
        <v>0</v>
      </c>
      <c r="EI68" t="s">
        <v>3</v>
      </c>
      <c r="EJ68">
        <v>1</v>
      </c>
      <c r="EK68">
        <v>62001</v>
      </c>
      <c r="EL68" t="s">
        <v>202</v>
      </c>
      <c r="EM68" t="s">
        <v>203</v>
      </c>
      <c r="EO68" t="s">
        <v>3</v>
      </c>
      <c r="EQ68">
        <v>0</v>
      </c>
      <c r="ER68">
        <v>17496</v>
      </c>
      <c r="ES68">
        <v>17496</v>
      </c>
      <c r="ET68">
        <v>0</v>
      </c>
      <c r="EU68">
        <v>0</v>
      </c>
      <c r="EV68">
        <v>0</v>
      </c>
      <c r="EW68">
        <v>0</v>
      </c>
      <c r="EX68">
        <v>0</v>
      </c>
      <c r="FQ68">
        <v>0</v>
      </c>
      <c r="FR68">
        <f t="shared" si="87"/>
        <v>0</v>
      </c>
      <c r="FS68">
        <v>0</v>
      </c>
      <c r="FX68">
        <v>80</v>
      </c>
      <c r="FY68">
        <v>50</v>
      </c>
      <c r="GA68" t="s">
        <v>3</v>
      </c>
      <c r="GD68">
        <v>1</v>
      </c>
      <c r="GF68">
        <v>2006887732</v>
      </c>
      <c r="GG68">
        <v>2</v>
      </c>
      <c r="GH68">
        <v>1</v>
      </c>
      <c r="GI68">
        <v>-2</v>
      </c>
      <c r="GJ68">
        <v>0</v>
      </c>
      <c r="GK68">
        <v>0</v>
      </c>
      <c r="GL68">
        <f t="shared" si="88"/>
        <v>0</v>
      </c>
      <c r="GM68">
        <f t="shared" si="89"/>
        <v>46.19</v>
      </c>
      <c r="GN68">
        <f t="shared" si="90"/>
        <v>46.19</v>
      </c>
      <c r="GO68">
        <f t="shared" si="91"/>
        <v>0</v>
      </c>
      <c r="GP68">
        <f t="shared" si="92"/>
        <v>0</v>
      </c>
      <c r="GR68">
        <v>0</v>
      </c>
      <c r="GS68">
        <v>3</v>
      </c>
      <c r="GT68">
        <v>0</v>
      </c>
      <c r="GU68" t="s">
        <v>3</v>
      </c>
      <c r="GV68">
        <f t="shared" si="93"/>
        <v>0</v>
      </c>
      <c r="GW68">
        <v>1</v>
      </c>
      <c r="GX68">
        <f t="shared" si="94"/>
        <v>0</v>
      </c>
      <c r="HA68">
        <v>0</v>
      </c>
      <c r="HB68">
        <v>0</v>
      </c>
      <c r="HC68">
        <f t="shared" si="95"/>
        <v>0</v>
      </c>
      <c r="IK68">
        <v>0</v>
      </c>
    </row>
    <row r="69" spans="1:245" x14ac:dyDescent="0.2">
      <c r="A69">
        <v>17</v>
      </c>
      <c r="B69">
        <v>1</v>
      </c>
      <c r="C69">
        <f>ROW(SmtRes!A145)</f>
        <v>145</v>
      </c>
      <c r="D69">
        <f>ROW(EtalonRes!A145)</f>
        <v>145</v>
      </c>
      <c r="E69" t="s">
        <v>218</v>
      </c>
      <c r="F69" t="s">
        <v>219</v>
      </c>
      <c r="G69" t="s">
        <v>220</v>
      </c>
      <c r="H69" t="s">
        <v>20</v>
      </c>
      <c r="I69">
        <f>ROUND(3/100,9)</f>
        <v>0.03</v>
      </c>
      <c r="J69">
        <v>0</v>
      </c>
      <c r="O69">
        <f t="shared" si="61"/>
        <v>46.98</v>
      </c>
      <c r="P69">
        <f t="shared" si="62"/>
        <v>12.71</v>
      </c>
      <c r="Q69">
        <f t="shared" si="63"/>
        <v>0.21</v>
      </c>
      <c r="R69">
        <f t="shared" si="64"/>
        <v>0.06</v>
      </c>
      <c r="S69">
        <f t="shared" si="65"/>
        <v>34.06</v>
      </c>
      <c r="T69">
        <f t="shared" si="66"/>
        <v>0</v>
      </c>
      <c r="U69">
        <f t="shared" si="67"/>
        <v>3.8970000000000002</v>
      </c>
      <c r="V69">
        <f t="shared" si="68"/>
        <v>4.7999999999999996E-3</v>
      </c>
      <c r="W69">
        <f t="shared" si="69"/>
        <v>0</v>
      </c>
      <c r="X69">
        <f t="shared" si="70"/>
        <v>27.3</v>
      </c>
      <c r="Y69">
        <f t="shared" si="71"/>
        <v>17.059999999999999</v>
      </c>
      <c r="AA69">
        <v>31303232</v>
      </c>
      <c r="AB69">
        <f t="shared" si="72"/>
        <v>1565.9</v>
      </c>
      <c r="AC69">
        <f t="shared" si="73"/>
        <v>423.5</v>
      </c>
      <c r="AD69">
        <f t="shared" si="96"/>
        <v>7.1</v>
      </c>
      <c r="AE69">
        <f t="shared" si="97"/>
        <v>2.1</v>
      </c>
      <c r="AF69">
        <f t="shared" si="98"/>
        <v>1135.3</v>
      </c>
      <c r="AG69">
        <f t="shared" si="74"/>
        <v>0</v>
      </c>
      <c r="AH69">
        <f t="shared" si="99"/>
        <v>129.9</v>
      </c>
      <c r="AI69">
        <f t="shared" si="100"/>
        <v>0.16</v>
      </c>
      <c r="AJ69">
        <f t="shared" si="75"/>
        <v>0</v>
      </c>
      <c r="AK69">
        <v>1565.85</v>
      </c>
      <c r="AL69">
        <v>423.45</v>
      </c>
      <c r="AM69">
        <v>7.07</v>
      </c>
      <c r="AN69">
        <v>2.0499999999999998</v>
      </c>
      <c r="AO69">
        <v>1135.33</v>
      </c>
      <c r="AP69">
        <v>0</v>
      </c>
      <c r="AQ69">
        <v>129.9</v>
      </c>
      <c r="AR69">
        <v>0.16</v>
      </c>
      <c r="AS69">
        <v>0</v>
      </c>
      <c r="AT69">
        <v>80</v>
      </c>
      <c r="AU69">
        <v>50</v>
      </c>
      <c r="AV69">
        <v>1</v>
      </c>
      <c r="AW69">
        <v>1</v>
      </c>
      <c r="AZ69">
        <v>1</v>
      </c>
      <c r="BA69">
        <v>1</v>
      </c>
      <c r="BB69">
        <v>1</v>
      </c>
      <c r="BC69">
        <v>1</v>
      </c>
      <c r="BD69" t="s">
        <v>3</v>
      </c>
      <c r="BE69" t="s">
        <v>3</v>
      </c>
      <c r="BF69" t="s">
        <v>3</v>
      </c>
      <c r="BG69" t="s">
        <v>3</v>
      </c>
      <c r="BH69">
        <v>0</v>
      </c>
      <c r="BI69">
        <v>1</v>
      </c>
      <c r="BJ69" t="s">
        <v>221</v>
      </c>
      <c r="BM69">
        <v>62001</v>
      </c>
      <c r="BN69">
        <v>0</v>
      </c>
      <c r="BO69" t="s">
        <v>3</v>
      </c>
      <c r="BP69">
        <v>0</v>
      </c>
      <c r="BQ69">
        <v>6</v>
      </c>
      <c r="BR69">
        <v>0</v>
      </c>
      <c r="BS69">
        <v>1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</v>
      </c>
      <c r="BZ69">
        <v>80</v>
      </c>
      <c r="CA69">
        <v>50</v>
      </c>
      <c r="CE69">
        <v>0</v>
      </c>
      <c r="CF69">
        <v>0</v>
      </c>
      <c r="CG69">
        <v>0</v>
      </c>
      <c r="CM69">
        <v>0</v>
      </c>
      <c r="CN69" t="s">
        <v>3</v>
      </c>
      <c r="CO69">
        <v>0</v>
      </c>
      <c r="CP69">
        <f t="shared" si="76"/>
        <v>46.980000000000004</v>
      </c>
      <c r="CQ69">
        <f t="shared" si="77"/>
        <v>423.5</v>
      </c>
      <c r="CR69">
        <f t="shared" si="78"/>
        <v>7.1</v>
      </c>
      <c r="CS69">
        <f t="shared" si="79"/>
        <v>2.1</v>
      </c>
      <c r="CT69">
        <f t="shared" si="80"/>
        <v>1135.3</v>
      </c>
      <c r="CU69">
        <f t="shared" si="81"/>
        <v>0</v>
      </c>
      <c r="CV69">
        <f t="shared" si="82"/>
        <v>129.9</v>
      </c>
      <c r="CW69">
        <f t="shared" si="83"/>
        <v>0.16</v>
      </c>
      <c r="CX69">
        <f t="shared" si="84"/>
        <v>0</v>
      </c>
      <c r="CY69">
        <f t="shared" si="85"/>
        <v>27.296000000000003</v>
      </c>
      <c r="CZ69">
        <f t="shared" si="86"/>
        <v>17.060000000000002</v>
      </c>
      <c r="DC69" t="s">
        <v>3</v>
      </c>
      <c r="DD69" t="s">
        <v>3</v>
      </c>
      <c r="DE69" t="s">
        <v>3</v>
      </c>
      <c r="DF69" t="s">
        <v>3</v>
      </c>
      <c r="DG69" t="s">
        <v>3</v>
      </c>
      <c r="DH69" t="s">
        <v>3</v>
      </c>
      <c r="DI69" t="s">
        <v>3</v>
      </c>
      <c r="DJ69" t="s">
        <v>3</v>
      </c>
      <c r="DK69" t="s">
        <v>3</v>
      </c>
      <c r="DL69" t="s">
        <v>3</v>
      </c>
      <c r="DM69" t="s">
        <v>3</v>
      </c>
      <c r="DN69">
        <v>0</v>
      </c>
      <c r="DO69">
        <v>0</v>
      </c>
      <c r="DP69">
        <v>1</v>
      </c>
      <c r="DQ69">
        <v>1</v>
      </c>
      <c r="DU69">
        <v>1005</v>
      </c>
      <c r="DV69" t="s">
        <v>20</v>
      </c>
      <c r="DW69" t="s">
        <v>20</v>
      </c>
      <c r="DX69">
        <v>100</v>
      </c>
      <c r="EE69">
        <v>31275884</v>
      </c>
      <c r="EF69">
        <v>6</v>
      </c>
      <c r="EG69" t="s">
        <v>31</v>
      </c>
      <c r="EH69">
        <v>0</v>
      </c>
      <c r="EI69" t="s">
        <v>3</v>
      </c>
      <c r="EJ69">
        <v>1</v>
      </c>
      <c r="EK69">
        <v>62001</v>
      </c>
      <c r="EL69" t="s">
        <v>202</v>
      </c>
      <c r="EM69" t="s">
        <v>203</v>
      </c>
      <c r="EO69" t="s">
        <v>3</v>
      </c>
      <c r="EQ69">
        <v>0</v>
      </c>
      <c r="ER69">
        <v>1565.85</v>
      </c>
      <c r="ES69">
        <v>423.45</v>
      </c>
      <c r="ET69">
        <v>7.07</v>
      </c>
      <c r="EU69">
        <v>2.0499999999999998</v>
      </c>
      <c r="EV69">
        <v>1135.33</v>
      </c>
      <c r="EW69">
        <v>129.9</v>
      </c>
      <c r="EX69">
        <v>0.16</v>
      </c>
      <c r="EY69">
        <v>0</v>
      </c>
      <c r="FQ69">
        <v>0</v>
      </c>
      <c r="FR69">
        <f t="shared" si="87"/>
        <v>0</v>
      </c>
      <c r="FS69">
        <v>0</v>
      </c>
      <c r="FX69">
        <v>80</v>
      </c>
      <c r="FY69">
        <v>50</v>
      </c>
      <c r="GA69" t="s">
        <v>3</v>
      </c>
      <c r="GD69">
        <v>1</v>
      </c>
      <c r="GF69">
        <v>-1112799522</v>
      </c>
      <c r="GG69">
        <v>2</v>
      </c>
      <c r="GH69">
        <v>1</v>
      </c>
      <c r="GI69">
        <v>-2</v>
      </c>
      <c r="GJ69">
        <v>0</v>
      </c>
      <c r="GK69">
        <v>0</v>
      </c>
      <c r="GL69">
        <f t="shared" si="88"/>
        <v>0</v>
      </c>
      <c r="GM69">
        <f t="shared" si="89"/>
        <v>91.34</v>
      </c>
      <c r="GN69">
        <f t="shared" si="90"/>
        <v>91.34</v>
      </c>
      <c r="GO69">
        <f t="shared" si="91"/>
        <v>0</v>
      </c>
      <c r="GP69">
        <f t="shared" si="92"/>
        <v>0</v>
      </c>
      <c r="GR69">
        <v>0</v>
      </c>
      <c r="GS69">
        <v>3</v>
      </c>
      <c r="GT69">
        <v>0</v>
      </c>
      <c r="GU69" t="s">
        <v>3</v>
      </c>
      <c r="GV69">
        <f t="shared" si="93"/>
        <v>0</v>
      </c>
      <c r="GW69">
        <v>1</v>
      </c>
      <c r="GX69">
        <f t="shared" si="94"/>
        <v>0</v>
      </c>
      <c r="HA69">
        <v>0</v>
      </c>
      <c r="HB69">
        <v>0</v>
      </c>
      <c r="HC69">
        <f t="shared" si="95"/>
        <v>0</v>
      </c>
      <c r="IK69">
        <v>0</v>
      </c>
    </row>
    <row r="70" spans="1:245" x14ac:dyDescent="0.2">
      <c r="A70">
        <v>18</v>
      </c>
      <c r="B70">
        <v>1</v>
      </c>
      <c r="C70">
        <v>142</v>
      </c>
      <c r="E70" t="s">
        <v>222</v>
      </c>
      <c r="F70" t="s">
        <v>223</v>
      </c>
      <c r="G70" t="s">
        <v>224</v>
      </c>
      <c r="H70" t="s">
        <v>37</v>
      </c>
      <c r="I70">
        <f>I69*J70</f>
        <v>4.1100000000000002E-4</v>
      </c>
      <c r="J70">
        <v>1.37E-2</v>
      </c>
      <c r="O70">
        <f t="shared" si="61"/>
        <v>6.28</v>
      </c>
      <c r="P70">
        <f t="shared" si="62"/>
        <v>6.28</v>
      </c>
      <c r="Q70">
        <f t="shared" si="63"/>
        <v>0</v>
      </c>
      <c r="R70">
        <f t="shared" si="64"/>
        <v>0</v>
      </c>
      <c r="S70">
        <f t="shared" si="65"/>
        <v>0</v>
      </c>
      <c r="T70">
        <f t="shared" si="66"/>
        <v>0</v>
      </c>
      <c r="U70">
        <f t="shared" si="67"/>
        <v>0</v>
      </c>
      <c r="V70">
        <f t="shared" si="68"/>
        <v>0</v>
      </c>
      <c r="W70">
        <f t="shared" si="69"/>
        <v>0</v>
      </c>
      <c r="X70">
        <f t="shared" si="70"/>
        <v>0</v>
      </c>
      <c r="Y70">
        <f t="shared" si="71"/>
        <v>0</v>
      </c>
      <c r="AA70">
        <v>31303232</v>
      </c>
      <c r="AB70">
        <f t="shared" si="72"/>
        <v>15287</v>
      </c>
      <c r="AC70">
        <f t="shared" si="73"/>
        <v>15287</v>
      </c>
      <c r="AD70">
        <f t="shared" si="96"/>
        <v>0</v>
      </c>
      <c r="AE70">
        <f t="shared" si="97"/>
        <v>0</v>
      </c>
      <c r="AF70">
        <f t="shared" si="98"/>
        <v>0</v>
      </c>
      <c r="AG70">
        <f t="shared" si="74"/>
        <v>0</v>
      </c>
      <c r="AH70">
        <f t="shared" si="99"/>
        <v>0</v>
      </c>
      <c r="AI70">
        <f t="shared" si="100"/>
        <v>0</v>
      </c>
      <c r="AJ70">
        <f t="shared" si="75"/>
        <v>0</v>
      </c>
      <c r="AK70">
        <v>15287</v>
      </c>
      <c r="AL70">
        <v>15287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80</v>
      </c>
      <c r="AU70">
        <v>50</v>
      </c>
      <c r="AV70">
        <v>1</v>
      </c>
      <c r="AW70">
        <v>1</v>
      </c>
      <c r="AZ70">
        <v>1</v>
      </c>
      <c r="BA70">
        <v>1</v>
      </c>
      <c r="BB70">
        <v>1</v>
      </c>
      <c r="BC70">
        <v>1</v>
      </c>
      <c r="BD70" t="s">
        <v>3</v>
      </c>
      <c r="BE70" t="s">
        <v>3</v>
      </c>
      <c r="BF70" t="s">
        <v>3</v>
      </c>
      <c r="BG70" t="s">
        <v>3</v>
      </c>
      <c r="BH70">
        <v>3</v>
      </c>
      <c r="BI70">
        <v>1</v>
      </c>
      <c r="BJ70" t="s">
        <v>225</v>
      </c>
      <c r="BM70">
        <v>62001</v>
      </c>
      <c r="BN70">
        <v>0</v>
      </c>
      <c r="BO70" t="s">
        <v>3</v>
      </c>
      <c r="BP70">
        <v>0</v>
      </c>
      <c r="BQ70">
        <v>6</v>
      </c>
      <c r="BR70">
        <v>0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3</v>
      </c>
      <c r="BZ70">
        <v>80</v>
      </c>
      <c r="CA70">
        <v>50</v>
      </c>
      <c r="CE70">
        <v>0</v>
      </c>
      <c r="CF70">
        <v>0</v>
      </c>
      <c r="CG70">
        <v>0</v>
      </c>
      <c r="CM70">
        <v>0</v>
      </c>
      <c r="CN70" t="s">
        <v>3</v>
      </c>
      <c r="CO70">
        <v>0</v>
      </c>
      <c r="CP70">
        <f t="shared" si="76"/>
        <v>6.28</v>
      </c>
      <c r="CQ70">
        <f t="shared" si="77"/>
        <v>15287</v>
      </c>
      <c r="CR70">
        <f t="shared" si="78"/>
        <v>0</v>
      </c>
      <c r="CS70">
        <f t="shared" si="79"/>
        <v>0</v>
      </c>
      <c r="CT70">
        <f t="shared" si="80"/>
        <v>0</v>
      </c>
      <c r="CU70">
        <f t="shared" si="81"/>
        <v>0</v>
      </c>
      <c r="CV70">
        <f t="shared" si="82"/>
        <v>0</v>
      </c>
      <c r="CW70">
        <f t="shared" si="83"/>
        <v>0</v>
      </c>
      <c r="CX70">
        <f t="shared" si="84"/>
        <v>0</v>
      </c>
      <c r="CY70">
        <f t="shared" si="85"/>
        <v>0</v>
      </c>
      <c r="CZ70">
        <f t="shared" si="86"/>
        <v>0</v>
      </c>
      <c r="DC70" t="s">
        <v>3</v>
      </c>
      <c r="DD70" t="s">
        <v>3</v>
      </c>
      <c r="DE70" t="s">
        <v>3</v>
      </c>
      <c r="DF70" t="s">
        <v>3</v>
      </c>
      <c r="DG70" t="s">
        <v>3</v>
      </c>
      <c r="DH70" t="s">
        <v>3</v>
      </c>
      <c r="DI70" t="s">
        <v>3</v>
      </c>
      <c r="DJ70" t="s">
        <v>3</v>
      </c>
      <c r="DK70" t="s">
        <v>3</v>
      </c>
      <c r="DL70" t="s">
        <v>3</v>
      </c>
      <c r="DM70" t="s">
        <v>3</v>
      </c>
      <c r="DN70">
        <v>0</v>
      </c>
      <c r="DO70">
        <v>0</v>
      </c>
      <c r="DP70">
        <v>1</v>
      </c>
      <c r="DQ70">
        <v>1</v>
      </c>
      <c r="DU70">
        <v>1009</v>
      </c>
      <c r="DV70" t="s">
        <v>37</v>
      </c>
      <c r="DW70" t="s">
        <v>37</v>
      </c>
      <c r="DX70">
        <v>1000</v>
      </c>
      <c r="EE70">
        <v>31275884</v>
      </c>
      <c r="EF70">
        <v>6</v>
      </c>
      <c r="EG70" t="s">
        <v>31</v>
      </c>
      <c r="EH70">
        <v>0</v>
      </c>
      <c r="EI70" t="s">
        <v>3</v>
      </c>
      <c r="EJ70">
        <v>1</v>
      </c>
      <c r="EK70">
        <v>62001</v>
      </c>
      <c r="EL70" t="s">
        <v>202</v>
      </c>
      <c r="EM70" t="s">
        <v>203</v>
      </c>
      <c r="EO70" t="s">
        <v>3</v>
      </c>
      <c r="EQ70">
        <v>0</v>
      </c>
      <c r="ER70">
        <v>15287</v>
      </c>
      <c r="ES70">
        <v>15287</v>
      </c>
      <c r="ET70">
        <v>0</v>
      </c>
      <c r="EU70">
        <v>0</v>
      </c>
      <c r="EV70">
        <v>0</v>
      </c>
      <c r="EW70">
        <v>0</v>
      </c>
      <c r="EX70">
        <v>0</v>
      </c>
      <c r="FQ70">
        <v>0</v>
      </c>
      <c r="FR70">
        <f t="shared" si="87"/>
        <v>0</v>
      </c>
      <c r="FS70">
        <v>0</v>
      </c>
      <c r="FX70">
        <v>80</v>
      </c>
      <c r="FY70">
        <v>50</v>
      </c>
      <c r="GA70" t="s">
        <v>3</v>
      </c>
      <c r="GD70">
        <v>1</v>
      </c>
      <c r="GF70">
        <v>1634707557</v>
      </c>
      <c r="GG70">
        <v>2</v>
      </c>
      <c r="GH70">
        <v>1</v>
      </c>
      <c r="GI70">
        <v>1</v>
      </c>
      <c r="GJ70">
        <v>0</v>
      </c>
      <c r="GK70">
        <v>0</v>
      </c>
      <c r="GL70">
        <f t="shared" si="88"/>
        <v>0</v>
      </c>
      <c r="GM70">
        <f t="shared" si="89"/>
        <v>6.28</v>
      </c>
      <c r="GN70">
        <f t="shared" si="90"/>
        <v>6.28</v>
      </c>
      <c r="GO70">
        <f t="shared" si="91"/>
        <v>0</v>
      </c>
      <c r="GP70">
        <f t="shared" si="92"/>
        <v>0</v>
      </c>
      <c r="GR70">
        <v>0</v>
      </c>
      <c r="GS70">
        <v>3</v>
      </c>
      <c r="GT70">
        <v>0</v>
      </c>
      <c r="GU70" t="s">
        <v>3</v>
      </c>
      <c r="GV70">
        <f t="shared" si="93"/>
        <v>0</v>
      </c>
      <c r="GW70">
        <v>1</v>
      </c>
      <c r="GX70">
        <f t="shared" si="94"/>
        <v>0</v>
      </c>
      <c r="HA70">
        <v>0</v>
      </c>
      <c r="HB70">
        <v>0</v>
      </c>
      <c r="HC70">
        <f t="shared" si="95"/>
        <v>0</v>
      </c>
      <c r="IK70">
        <v>0</v>
      </c>
    </row>
    <row r="71" spans="1:245" x14ac:dyDescent="0.2">
      <c r="A71">
        <v>17</v>
      </c>
      <c r="B71">
        <v>1</v>
      </c>
      <c r="E71" t="s">
        <v>226</v>
      </c>
      <c r="F71" t="s">
        <v>3</v>
      </c>
      <c r="G71" t="s">
        <v>227</v>
      </c>
      <c r="H71" t="s">
        <v>3</v>
      </c>
      <c r="I71">
        <v>0</v>
      </c>
      <c r="J71">
        <v>0</v>
      </c>
      <c r="O71">
        <f t="shared" si="61"/>
        <v>0</v>
      </c>
      <c r="P71">
        <f t="shared" si="62"/>
        <v>0</v>
      </c>
      <c r="Q71">
        <f t="shared" si="63"/>
        <v>0</v>
      </c>
      <c r="R71">
        <f t="shared" si="64"/>
        <v>0</v>
      </c>
      <c r="S71">
        <f t="shared" si="65"/>
        <v>0</v>
      </c>
      <c r="T71">
        <f t="shared" si="66"/>
        <v>0</v>
      </c>
      <c r="U71">
        <f t="shared" si="67"/>
        <v>0</v>
      </c>
      <c r="V71">
        <f t="shared" si="68"/>
        <v>0</v>
      </c>
      <c r="W71">
        <f t="shared" si="69"/>
        <v>0</v>
      </c>
      <c r="X71">
        <f t="shared" si="70"/>
        <v>0</v>
      </c>
      <c r="Y71">
        <f t="shared" si="71"/>
        <v>0</v>
      </c>
      <c r="AA71">
        <v>31303232</v>
      </c>
      <c r="AB71">
        <f t="shared" si="72"/>
        <v>0</v>
      </c>
      <c r="AC71">
        <f t="shared" si="73"/>
        <v>0</v>
      </c>
      <c r="AD71">
        <f t="shared" si="96"/>
        <v>0</v>
      </c>
      <c r="AE71">
        <f t="shared" si="97"/>
        <v>0</v>
      </c>
      <c r="AF71">
        <f t="shared" si="98"/>
        <v>0</v>
      </c>
      <c r="AG71">
        <f t="shared" si="74"/>
        <v>0</v>
      </c>
      <c r="AH71">
        <f t="shared" si="99"/>
        <v>0</v>
      </c>
      <c r="AI71">
        <f t="shared" si="100"/>
        <v>0</v>
      </c>
      <c r="AJ71">
        <f t="shared" si="75"/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1</v>
      </c>
      <c r="AW71">
        <v>1</v>
      </c>
      <c r="AZ71">
        <v>1</v>
      </c>
      <c r="BA71">
        <v>1</v>
      </c>
      <c r="BB71">
        <v>1</v>
      </c>
      <c r="BC71">
        <v>1</v>
      </c>
      <c r="BD71" t="s">
        <v>3</v>
      </c>
      <c r="BE71" t="s">
        <v>3</v>
      </c>
      <c r="BF71" t="s">
        <v>3</v>
      </c>
      <c r="BG71" t="s">
        <v>3</v>
      </c>
      <c r="BH71">
        <v>0</v>
      </c>
      <c r="BI71">
        <v>4</v>
      </c>
      <c r="BJ71" t="s">
        <v>3</v>
      </c>
      <c r="BM71">
        <v>0</v>
      </c>
      <c r="BN71">
        <v>0</v>
      </c>
      <c r="BO71" t="s">
        <v>3</v>
      </c>
      <c r="BP71">
        <v>0</v>
      </c>
      <c r="BQ71">
        <v>16</v>
      </c>
      <c r="BR71">
        <v>0</v>
      </c>
      <c r="BS71">
        <v>1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3</v>
      </c>
      <c r="BZ71">
        <v>0</v>
      </c>
      <c r="CA71">
        <v>0</v>
      </c>
      <c r="CE71">
        <v>0</v>
      </c>
      <c r="CF71">
        <v>0</v>
      </c>
      <c r="CG71">
        <v>0</v>
      </c>
      <c r="CM71">
        <v>0</v>
      </c>
      <c r="CN71" t="s">
        <v>3</v>
      </c>
      <c r="CO71">
        <v>0</v>
      </c>
      <c r="CP71">
        <f t="shared" si="76"/>
        <v>0</v>
      </c>
      <c r="CQ71">
        <f t="shared" si="77"/>
        <v>0</v>
      </c>
      <c r="CR71">
        <f t="shared" si="78"/>
        <v>0</v>
      </c>
      <c r="CS71">
        <f t="shared" si="79"/>
        <v>0</v>
      </c>
      <c r="CT71">
        <f t="shared" si="80"/>
        <v>0</v>
      </c>
      <c r="CU71">
        <f t="shared" si="81"/>
        <v>0</v>
      </c>
      <c r="CV71">
        <f t="shared" si="82"/>
        <v>0</v>
      </c>
      <c r="CW71">
        <f t="shared" si="83"/>
        <v>0</v>
      </c>
      <c r="CX71">
        <f t="shared" si="84"/>
        <v>0</v>
      </c>
      <c r="CY71">
        <f t="shared" si="85"/>
        <v>0</v>
      </c>
      <c r="CZ71">
        <f t="shared" si="86"/>
        <v>0</v>
      </c>
      <c r="DC71" t="s">
        <v>3</v>
      </c>
      <c r="DD71" t="s">
        <v>3</v>
      </c>
      <c r="DE71" t="s">
        <v>3</v>
      </c>
      <c r="DF71" t="s">
        <v>3</v>
      </c>
      <c r="DG71" t="s">
        <v>3</v>
      </c>
      <c r="DH71" t="s">
        <v>3</v>
      </c>
      <c r="DI71" t="s">
        <v>3</v>
      </c>
      <c r="DJ71" t="s">
        <v>3</v>
      </c>
      <c r="DK71" t="s">
        <v>3</v>
      </c>
      <c r="DL71" t="s">
        <v>3</v>
      </c>
      <c r="DM71" t="s">
        <v>3</v>
      </c>
      <c r="DN71">
        <v>0</v>
      </c>
      <c r="DO71">
        <v>0</v>
      </c>
      <c r="DP71">
        <v>1</v>
      </c>
      <c r="DQ71">
        <v>1</v>
      </c>
      <c r="EE71">
        <v>31275741</v>
      </c>
      <c r="EF71">
        <v>16</v>
      </c>
      <c r="EG71" t="s">
        <v>14</v>
      </c>
      <c r="EH71">
        <v>0</v>
      </c>
      <c r="EI71" t="s">
        <v>3</v>
      </c>
      <c r="EJ71">
        <v>4</v>
      </c>
      <c r="EK71">
        <v>0</v>
      </c>
      <c r="EL71" t="s">
        <v>15</v>
      </c>
      <c r="EM71" t="s">
        <v>16</v>
      </c>
      <c r="EO71" t="s">
        <v>3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FQ71">
        <v>0</v>
      </c>
      <c r="FR71">
        <f t="shared" si="87"/>
        <v>0</v>
      </c>
      <c r="FS71">
        <v>0</v>
      </c>
      <c r="FX71">
        <v>0</v>
      </c>
      <c r="FY71">
        <v>0</v>
      </c>
      <c r="GA71" t="s">
        <v>3</v>
      </c>
      <c r="GD71">
        <v>1</v>
      </c>
      <c r="GF71">
        <v>931662438</v>
      </c>
      <c r="GG71">
        <v>2</v>
      </c>
      <c r="GH71">
        <v>0</v>
      </c>
      <c r="GI71">
        <v>-2</v>
      </c>
      <c r="GJ71">
        <v>0</v>
      </c>
      <c r="GK71">
        <v>0</v>
      </c>
      <c r="GL71">
        <f t="shared" si="88"/>
        <v>0</v>
      </c>
      <c r="GM71">
        <f t="shared" si="89"/>
        <v>0</v>
      </c>
      <c r="GN71">
        <f t="shared" si="90"/>
        <v>0</v>
      </c>
      <c r="GO71">
        <f t="shared" si="91"/>
        <v>0</v>
      </c>
      <c r="GP71">
        <f t="shared" si="92"/>
        <v>0</v>
      </c>
      <c r="GR71">
        <v>0</v>
      </c>
      <c r="GS71">
        <v>3</v>
      </c>
      <c r="GT71">
        <v>0</v>
      </c>
      <c r="GU71" t="s">
        <v>3</v>
      </c>
      <c r="GV71">
        <f t="shared" si="93"/>
        <v>0</v>
      </c>
      <c r="GW71">
        <v>1</v>
      </c>
      <c r="GX71">
        <f t="shared" si="94"/>
        <v>0</v>
      </c>
      <c r="HA71">
        <v>0</v>
      </c>
      <c r="HB71">
        <v>0</v>
      </c>
      <c r="HC71">
        <f t="shared" si="95"/>
        <v>0</v>
      </c>
      <c r="IK71">
        <v>0</v>
      </c>
    </row>
    <row r="72" spans="1:245" x14ac:dyDescent="0.2">
      <c r="A72">
        <v>17</v>
      </c>
      <c r="B72">
        <v>1</v>
      </c>
      <c r="C72">
        <f>ROW(SmtRes!A150)</f>
        <v>150</v>
      </c>
      <c r="D72">
        <f>ROW(EtalonRes!A150)</f>
        <v>150</v>
      </c>
      <c r="E72" t="s">
        <v>228</v>
      </c>
      <c r="F72" t="s">
        <v>229</v>
      </c>
      <c r="G72" t="s">
        <v>230</v>
      </c>
      <c r="H72" t="s">
        <v>151</v>
      </c>
      <c r="I72">
        <f>ROUND(2/100,9)</f>
        <v>0.02</v>
      </c>
      <c r="J72">
        <v>0</v>
      </c>
      <c r="O72">
        <f t="shared" si="61"/>
        <v>48.48</v>
      </c>
      <c r="P72">
        <f t="shared" si="62"/>
        <v>0</v>
      </c>
      <c r="Q72">
        <f t="shared" si="63"/>
        <v>35.9</v>
      </c>
      <c r="R72">
        <f t="shared" si="64"/>
        <v>4.55</v>
      </c>
      <c r="S72">
        <f t="shared" si="65"/>
        <v>12.58</v>
      </c>
      <c r="T72">
        <f t="shared" si="66"/>
        <v>0</v>
      </c>
      <c r="U72">
        <f t="shared" si="67"/>
        <v>1.5544</v>
      </c>
      <c r="V72">
        <f t="shared" si="68"/>
        <v>0.33700000000000002</v>
      </c>
      <c r="W72">
        <f t="shared" si="69"/>
        <v>0</v>
      </c>
      <c r="X72">
        <f t="shared" si="70"/>
        <v>17.82</v>
      </c>
      <c r="Y72">
        <f t="shared" si="71"/>
        <v>10.28</v>
      </c>
      <c r="AA72">
        <v>31303232</v>
      </c>
      <c r="AB72">
        <f t="shared" si="72"/>
        <v>2423.6999999999998</v>
      </c>
      <c r="AC72">
        <f t="shared" si="73"/>
        <v>0</v>
      </c>
      <c r="AD72">
        <f t="shared" si="96"/>
        <v>1794.9</v>
      </c>
      <c r="AE72">
        <f t="shared" si="97"/>
        <v>227.5</v>
      </c>
      <c r="AF72">
        <f t="shared" si="98"/>
        <v>628.79999999999995</v>
      </c>
      <c r="AG72">
        <f t="shared" si="74"/>
        <v>0</v>
      </c>
      <c r="AH72">
        <f t="shared" si="99"/>
        <v>77.72</v>
      </c>
      <c r="AI72">
        <f t="shared" si="100"/>
        <v>16.850000000000001</v>
      </c>
      <c r="AJ72">
        <f t="shared" si="75"/>
        <v>0</v>
      </c>
      <c r="AK72">
        <v>2423.63</v>
      </c>
      <c r="AL72">
        <v>0</v>
      </c>
      <c r="AM72">
        <v>1794.88</v>
      </c>
      <c r="AN72">
        <v>227.48</v>
      </c>
      <c r="AO72">
        <v>628.75</v>
      </c>
      <c r="AP72">
        <v>0</v>
      </c>
      <c r="AQ72">
        <v>77.72</v>
      </c>
      <c r="AR72">
        <v>16.850000000000001</v>
      </c>
      <c r="AS72">
        <v>0</v>
      </c>
      <c r="AT72">
        <v>104</v>
      </c>
      <c r="AU72">
        <v>60</v>
      </c>
      <c r="AV72">
        <v>1</v>
      </c>
      <c r="AW72">
        <v>1</v>
      </c>
      <c r="AZ72">
        <v>1</v>
      </c>
      <c r="BA72">
        <v>1</v>
      </c>
      <c r="BB72">
        <v>1</v>
      </c>
      <c r="BC72">
        <v>1</v>
      </c>
      <c r="BD72" t="s">
        <v>3</v>
      </c>
      <c r="BE72" t="s">
        <v>3</v>
      </c>
      <c r="BF72" t="s">
        <v>3</v>
      </c>
      <c r="BG72" t="s">
        <v>3</v>
      </c>
      <c r="BH72">
        <v>0</v>
      </c>
      <c r="BI72">
        <v>1</v>
      </c>
      <c r="BJ72" t="s">
        <v>231</v>
      </c>
      <c r="BM72">
        <v>68001</v>
      </c>
      <c r="BN72">
        <v>0</v>
      </c>
      <c r="BO72" t="s">
        <v>3</v>
      </c>
      <c r="BP72">
        <v>0</v>
      </c>
      <c r="BQ72">
        <v>6</v>
      </c>
      <c r="BR72">
        <v>0</v>
      </c>
      <c r="BS72">
        <v>1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3</v>
      </c>
      <c r="BZ72">
        <v>104</v>
      </c>
      <c r="CA72">
        <v>60</v>
      </c>
      <c r="CE72">
        <v>0</v>
      </c>
      <c r="CF72">
        <v>0</v>
      </c>
      <c r="CG72">
        <v>0</v>
      </c>
      <c r="CM72">
        <v>0</v>
      </c>
      <c r="CN72" t="s">
        <v>3</v>
      </c>
      <c r="CO72">
        <v>0</v>
      </c>
      <c r="CP72">
        <f t="shared" si="76"/>
        <v>48.48</v>
      </c>
      <c r="CQ72">
        <f t="shared" si="77"/>
        <v>0</v>
      </c>
      <c r="CR72">
        <f t="shared" si="78"/>
        <v>1794.9</v>
      </c>
      <c r="CS72">
        <f t="shared" si="79"/>
        <v>227.5</v>
      </c>
      <c r="CT72">
        <f t="shared" si="80"/>
        <v>628.79999999999995</v>
      </c>
      <c r="CU72">
        <f t="shared" si="81"/>
        <v>0</v>
      </c>
      <c r="CV72">
        <f t="shared" si="82"/>
        <v>77.72</v>
      </c>
      <c r="CW72">
        <f t="shared" si="83"/>
        <v>16.850000000000001</v>
      </c>
      <c r="CX72">
        <f t="shared" si="84"/>
        <v>0</v>
      </c>
      <c r="CY72">
        <f t="shared" si="85"/>
        <v>17.815200000000001</v>
      </c>
      <c r="CZ72">
        <f t="shared" si="86"/>
        <v>10.277999999999999</v>
      </c>
      <c r="DC72" t="s">
        <v>3</v>
      </c>
      <c r="DD72" t="s">
        <v>3</v>
      </c>
      <c r="DE72" t="s">
        <v>3</v>
      </c>
      <c r="DF72" t="s">
        <v>3</v>
      </c>
      <c r="DG72" t="s">
        <v>3</v>
      </c>
      <c r="DH72" t="s">
        <v>3</v>
      </c>
      <c r="DI72" t="s">
        <v>3</v>
      </c>
      <c r="DJ72" t="s">
        <v>3</v>
      </c>
      <c r="DK72" t="s">
        <v>3</v>
      </c>
      <c r="DL72" t="s">
        <v>3</v>
      </c>
      <c r="DM72" t="s">
        <v>3</v>
      </c>
      <c r="DN72">
        <v>0</v>
      </c>
      <c r="DO72">
        <v>0</v>
      </c>
      <c r="DP72">
        <v>1</v>
      </c>
      <c r="DQ72">
        <v>1</v>
      </c>
      <c r="DU72">
        <v>1007</v>
      </c>
      <c r="DV72" t="s">
        <v>151</v>
      </c>
      <c r="DW72" t="s">
        <v>151</v>
      </c>
      <c r="DX72">
        <v>100</v>
      </c>
      <c r="EE72">
        <v>31275926</v>
      </c>
      <c r="EF72">
        <v>6</v>
      </c>
      <c r="EG72" t="s">
        <v>31</v>
      </c>
      <c r="EH72">
        <v>0</v>
      </c>
      <c r="EI72" t="s">
        <v>3</v>
      </c>
      <c r="EJ72">
        <v>1</v>
      </c>
      <c r="EK72">
        <v>68001</v>
      </c>
      <c r="EL72" t="s">
        <v>232</v>
      </c>
      <c r="EM72" t="s">
        <v>233</v>
      </c>
      <c r="EO72" t="s">
        <v>3</v>
      </c>
      <c r="EQ72">
        <v>0</v>
      </c>
      <c r="ER72">
        <v>2423.63</v>
      </c>
      <c r="ES72">
        <v>0</v>
      </c>
      <c r="ET72">
        <v>1794.88</v>
      </c>
      <c r="EU72">
        <v>227.48</v>
      </c>
      <c r="EV72">
        <v>628.75</v>
      </c>
      <c r="EW72">
        <v>77.72</v>
      </c>
      <c r="EX72">
        <v>16.850000000000001</v>
      </c>
      <c r="EY72">
        <v>0</v>
      </c>
      <c r="FQ72">
        <v>0</v>
      </c>
      <c r="FR72">
        <f t="shared" si="87"/>
        <v>0</v>
      </c>
      <c r="FS72">
        <v>0</v>
      </c>
      <c r="FX72">
        <v>104</v>
      </c>
      <c r="FY72">
        <v>60</v>
      </c>
      <c r="GA72" t="s">
        <v>3</v>
      </c>
      <c r="GD72">
        <v>1</v>
      </c>
      <c r="GF72">
        <v>-846410246</v>
      </c>
      <c r="GG72">
        <v>2</v>
      </c>
      <c r="GH72">
        <v>1</v>
      </c>
      <c r="GI72">
        <v>-2</v>
      </c>
      <c r="GJ72">
        <v>0</v>
      </c>
      <c r="GK72">
        <v>0</v>
      </c>
      <c r="GL72">
        <f t="shared" si="88"/>
        <v>0</v>
      </c>
      <c r="GM72">
        <f t="shared" si="89"/>
        <v>76.58</v>
      </c>
      <c r="GN72">
        <f t="shared" si="90"/>
        <v>76.58</v>
      </c>
      <c r="GO72">
        <f t="shared" si="91"/>
        <v>0</v>
      </c>
      <c r="GP72">
        <f t="shared" si="92"/>
        <v>0</v>
      </c>
      <c r="GR72">
        <v>0</v>
      </c>
      <c r="GS72">
        <v>3</v>
      </c>
      <c r="GT72">
        <v>0</v>
      </c>
      <c r="GU72" t="s">
        <v>3</v>
      </c>
      <c r="GV72">
        <f t="shared" si="93"/>
        <v>0</v>
      </c>
      <c r="GW72">
        <v>1</v>
      </c>
      <c r="GX72">
        <f t="shared" si="94"/>
        <v>0</v>
      </c>
      <c r="HA72">
        <v>0</v>
      </c>
      <c r="HB72">
        <v>0</v>
      </c>
      <c r="HC72">
        <f t="shared" si="95"/>
        <v>0</v>
      </c>
      <c r="IK72">
        <v>0</v>
      </c>
    </row>
    <row r="73" spans="1:245" x14ac:dyDescent="0.2">
      <c r="A73">
        <v>17</v>
      </c>
      <c r="B73">
        <v>1</v>
      </c>
      <c r="C73">
        <f>ROW(SmtRes!A155)</f>
        <v>155</v>
      </c>
      <c r="D73">
        <f>ROW(EtalonRes!A155)</f>
        <v>155</v>
      </c>
      <c r="E73" t="s">
        <v>234</v>
      </c>
      <c r="F73" t="s">
        <v>235</v>
      </c>
      <c r="G73" t="s">
        <v>236</v>
      </c>
      <c r="H73" t="s">
        <v>20</v>
      </c>
      <c r="I73">
        <f>ROUND(41/100,9)</f>
        <v>0.41</v>
      </c>
      <c r="J73">
        <v>0</v>
      </c>
      <c r="O73">
        <f t="shared" si="61"/>
        <v>1142.58</v>
      </c>
      <c r="P73">
        <f t="shared" si="62"/>
        <v>467.52</v>
      </c>
      <c r="Q73">
        <f t="shared" si="63"/>
        <v>0.49</v>
      </c>
      <c r="R73">
        <f t="shared" si="64"/>
        <v>0</v>
      </c>
      <c r="S73">
        <f t="shared" si="65"/>
        <v>674.57</v>
      </c>
      <c r="T73">
        <f t="shared" si="66"/>
        <v>0</v>
      </c>
      <c r="U73">
        <f t="shared" si="67"/>
        <v>77.18249999999999</v>
      </c>
      <c r="V73">
        <f t="shared" si="68"/>
        <v>0</v>
      </c>
      <c r="W73">
        <f t="shared" si="69"/>
        <v>0</v>
      </c>
      <c r="X73">
        <f t="shared" si="70"/>
        <v>532.91</v>
      </c>
      <c r="Y73">
        <f t="shared" si="71"/>
        <v>337.29</v>
      </c>
      <c r="AA73">
        <v>31303232</v>
      </c>
      <c r="AB73">
        <f t="shared" si="72"/>
        <v>2786.8</v>
      </c>
      <c r="AC73">
        <f t="shared" si="73"/>
        <v>1140.3</v>
      </c>
      <c r="AD73">
        <f t="shared" si="96"/>
        <v>1.2</v>
      </c>
      <c r="AE73">
        <f t="shared" si="97"/>
        <v>0</v>
      </c>
      <c r="AF73">
        <f t="shared" si="98"/>
        <v>1645.3</v>
      </c>
      <c r="AG73">
        <f t="shared" si="74"/>
        <v>0</v>
      </c>
      <c r="AH73">
        <f t="shared" si="99"/>
        <v>188.25</v>
      </c>
      <c r="AI73">
        <f t="shared" si="100"/>
        <v>0</v>
      </c>
      <c r="AJ73">
        <f t="shared" si="75"/>
        <v>0</v>
      </c>
      <c r="AK73">
        <v>2786.77</v>
      </c>
      <c r="AL73">
        <v>1140.25</v>
      </c>
      <c r="AM73">
        <v>1.21</v>
      </c>
      <c r="AN73">
        <v>0</v>
      </c>
      <c r="AO73">
        <v>1645.31</v>
      </c>
      <c r="AP73">
        <v>0</v>
      </c>
      <c r="AQ73">
        <v>188.25</v>
      </c>
      <c r="AR73">
        <v>0</v>
      </c>
      <c r="AS73">
        <v>0</v>
      </c>
      <c r="AT73">
        <v>79</v>
      </c>
      <c r="AU73">
        <v>50</v>
      </c>
      <c r="AV73">
        <v>1</v>
      </c>
      <c r="AW73">
        <v>1</v>
      </c>
      <c r="AZ73">
        <v>1</v>
      </c>
      <c r="BA73">
        <v>1</v>
      </c>
      <c r="BB73">
        <v>1</v>
      </c>
      <c r="BC73">
        <v>1</v>
      </c>
      <c r="BD73" t="s">
        <v>3</v>
      </c>
      <c r="BE73" t="s">
        <v>3</v>
      </c>
      <c r="BF73" t="s">
        <v>3</v>
      </c>
      <c r="BG73" t="s">
        <v>3</v>
      </c>
      <c r="BH73">
        <v>0</v>
      </c>
      <c r="BI73">
        <v>1</v>
      </c>
      <c r="BJ73" t="s">
        <v>237</v>
      </c>
      <c r="BM73">
        <v>61001</v>
      </c>
      <c r="BN73">
        <v>0</v>
      </c>
      <c r="BO73" t="s">
        <v>3</v>
      </c>
      <c r="BP73">
        <v>0</v>
      </c>
      <c r="BQ73">
        <v>6</v>
      </c>
      <c r="BR73">
        <v>0</v>
      </c>
      <c r="BS73">
        <v>1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79</v>
      </c>
      <c r="CA73">
        <v>50</v>
      </c>
      <c r="CE73">
        <v>0</v>
      </c>
      <c r="CF73">
        <v>0</v>
      </c>
      <c r="CG73">
        <v>0</v>
      </c>
      <c r="CM73">
        <v>0</v>
      </c>
      <c r="CN73" t="s">
        <v>3</v>
      </c>
      <c r="CO73">
        <v>0</v>
      </c>
      <c r="CP73">
        <f t="shared" si="76"/>
        <v>1142.58</v>
      </c>
      <c r="CQ73">
        <f t="shared" si="77"/>
        <v>1140.3</v>
      </c>
      <c r="CR73">
        <f t="shared" si="78"/>
        <v>1.2</v>
      </c>
      <c r="CS73">
        <f t="shared" si="79"/>
        <v>0</v>
      </c>
      <c r="CT73">
        <f t="shared" si="80"/>
        <v>1645.3</v>
      </c>
      <c r="CU73">
        <f t="shared" si="81"/>
        <v>0</v>
      </c>
      <c r="CV73">
        <f t="shared" si="82"/>
        <v>188.25</v>
      </c>
      <c r="CW73">
        <f t="shared" si="83"/>
        <v>0</v>
      </c>
      <c r="CX73">
        <f t="shared" si="84"/>
        <v>0</v>
      </c>
      <c r="CY73">
        <f t="shared" si="85"/>
        <v>532.91030000000001</v>
      </c>
      <c r="CZ73">
        <f t="shared" si="86"/>
        <v>337.28500000000003</v>
      </c>
      <c r="DC73" t="s">
        <v>3</v>
      </c>
      <c r="DD73" t="s">
        <v>3</v>
      </c>
      <c r="DE73" t="s">
        <v>3</v>
      </c>
      <c r="DF73" t="s">
        <v>3</v>
      </c>
      <c r="DG73" t="s">
        <v>3</v>
      </c>
      <c r="DH73" t="s">
        <v>3</v>
      </c>
      <c r="DI73" t="s">
        <v>3</v>
      </c>
      <c r="DJ73" t="s">
        <v>3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1005</v>
      </c>
      <c r="DV73" t="s">
        <v>20</v>
      </c>
      <c r="DW73" t="s">
        <v>20</v>
      </c>
      <c r="DX73">
        <v>100</v>
      </c>
      <c r="EE73">
        <v>31275883</v>
      </c>
      <c r="EF73">
        <v>6</v>
      </c>
      <c r="EG73" t="s">
        <v>31</v>
      </c>
      <c r="EH73">
        <v>0</v>
      </c>
      <c r="EI73" t="s">
        <v>3</v>
      </c>
      <c r="EJ73">
        <v>1</v>
      </c>
      <c r="EK73">
        <v>61001</v>
      </c>
      <c r="EL73" t="s">
        <v>238</v>
      </c>
      <c r="EM73" t="s">
        <v>239</v>
      </c>
      <c r="EO73" t="s">
        <v>3</v>
      </c>
      <c r="EQ73">
        <v>0</v>
      </c>
      <c r="ER73">
        <v>2786.77</v>
      </c>
      <c r="ES73">
        <v>1140.25</v>
      </c>
      <c r="ET73">
        <v>1.21</v>
      </c>
      <c r="EU73">
        <v>0</v>
      </c>
      <c r="EV73">
        <v>1645.31</v>
      </c>
      <c r="EW73">
        <v>188.25</v>
      </c>
      <c r="EX73">
        <v>0</v>
      </c>
      <c r="EY73">
        <v>0</v>
      </c>
      <c r="FQ73">
        <v>0</v>
      </c>
      <c r="FR73">
        <f t="shared" si="87"/>
        <v>0</v>
      </c>
      <c r="FS73">
        <v>0</v>
      </c>
      <c r="FX73">
        <v>79</v>
      </c>
      <c r="FY73">
        <v>50</v>
      </c>
      <c r="GA73" t="s">
        <v>3</v>
      </c>
      <c r="GD73">
        <v>1</v>
      </c>
      <c r="GF73">
        <v>994116264</v>
      </c>
      <c r="GG73">
        <v>2</v>
      </c>
      <c r="GH73">
        <v>1</v>
      </c>
      <c r="GI73">
        <v>-2</v>
      </c>
      <c r="GJ73">
        <v>0</v>
      </c>
      <c r="GK73">
        <v>0</v>
      </c>
      <c r="GL73">
        <f t="shared" si="88"/>
        <v>0</v>
      </c>
      <c r="GM73">
        <f t="shared" si="89"/>
        <v>2012.78</v>
      </c>
      <c r="GN73">
        <f t="shared" si="90"/>
        <v>2012.78</v>
      </c>
      <c r="GO73">
        <f t="shared" si="91"/>
        <v>0</v>
      </c>
      <c r="GP73">
        <f t="shared" si="92"/>
        <v>0</v>
      </c>
      <c r="GR73">
        <v>0</v>
      </c>
      <c r="GS73">
        <v>3</v>
      </c>
      <c r="GT73">
        <v>0</v>
      </c>
      <c r="GU73" t="s">
        <v>3</v>
      </c>
      <c r="GV73">
        <f t="shared" si="93"/>
        <v>0</v>
      </c>
      <c r="GW73">
        <v>1</v>
      </c>
      <c r="GX73">
        <f t="shared" si="94"/>
        <v>0</v>
      </c>
      <c r="HA73">
        <v>0</v>
      </c>
      <c r="HB73">
        <v>0</v>
      </c>
      <c r="HC73">
        <f t="shared" si="95"/>
        <v>0</v>
      </c>
      <c r="IK73">
        <v>0</v>
      </c>
    </row>
    <row r="74" spans="1:245" x14ac:dyDescent="0.2">
      <c r="A74">
        <v>18</v>
      </c>
      <c r="B74">
        <v>1</v>
      </c>
      <c r="C74">
        <v>154</v>
      </c>
      <c r="E74" t="s">
        <v>240</v>
      </c>
      <c r="F74" t="s">
        <v>35</v>
      </c>
      <c r="G74" t="s">
        <v>36</v>
      </c>
      <c r="H74" t="s">
        <v>37</v>
      </c>
      <c r="I74">
        <f>I73*J74</f>
        <v>1.9843999999999997</v>
      </c>
      <c r="J74">
        <v>4.84</v>
      </c>
      <c r="O74">
        <f t="shared" si="61"/>
        <v>0</v>
      </c>
      <c r="P74">
        <f t="shared" si="62"/>
        <v>0</v>
      </c>
      <c r="Q74">
        <f t="shared" si="63"/>
        <v>0</v>
      </c>
      <c r="R74">
        <f t="shared" si="64"/>
        <v>0</v>
      </c>
      <c r="S74">
        <f t="shared" si="65"/>
        <v>0</v>
      </c>
      <c r="T74">
        <f t="shared" si="66"/>
        <v>0</v>
      </c>
      <c r="U74">
        <f t="shared" si="67"/>
        <v>0</v>
      </c>
      <c r="V74">
        <f t="shared" si="68"/>
        <v>0</v>
      </c>
      <c r="W74">
        <f t="shared" si="69"/>
        <v>0</v>
      </c>
      <c r="X74">
        <f t="shared" si="70"/>
        <v>0</v>
      </c>
      <c r="Y74">
        <f t="shared" si="71"/>
        <v>0</v>
      </c>
      <c r="AA74">
        <v>31303232</v>
      </c>
      <c r="AB74">
        <f t="shared" si="72"/>
        <v>0</v>
      </c>
      <c r="AC74">
        <f t="shared" si="73"/>
        <v>0</v>
      </c>
      <c r="AD74">
        <f t="shared" si="96"/>
        <v>0</v>
      </c>
      <c r="AE74">
        <f t="shared" si="97"/>
        <v>0</v>
      </c>
      <c r="AF74">
        <f t="shared" si="98"/>
        <v>0</v>
      </c>
      <c r="AG74">
        <f t="shared" si="74"/>
        <v>0</v>
      </c>
      <c r="AH74">
        <f t="shared" si="99"/>
        <v>0</v>
      </c>
      <c r="AI74">
        <f t="shared" si="100"/>
        <v>0</v>
      </c>
      <c r="AJ74">
        <f t="shared" si="75"/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79</v>
      </c>
      <c r="AU74">
        <v>50</v>
      </c>
      <c r="AV74">
        <v>1</v>
      </c>
      <c r="AW74">
        <v>1</v>
      </c>
      <c r="AZ74">
        <v>1</v>
      </c>
      <c r="BA74">
        <v>1</v>
      </c>
      <c r="BB74">
        <v>1</v>
      </c>
      <c r="BC74">
        <v>1</v>
      </c>
      <c r="BD74" t="s">
        <v>3</v>
      </c>
      <c r="BE74" t="s">
        <v>3</v>
      </c>
      <c r="BF74" t="s">
        <v>3</v>
      </c>
      <c r="BG74" t="s">
        <v>3</v>
      </c>
      <c r="BH74">
        <v>3</v>
      </c>
      <c r="BI74">
        <v>1</v>
      </c>
      <c r="BJ74" t="s">
        <v>3</v>
      </c>
      <c r="BM74">
        <v>61001</v>
      </c>
      <c r="BN74">
        <v>0</v>
      </c>
      <c r="BO74" t="s">
        <v>3</v>
      </c>
      <c r="BP74">
        <v>0</v>
      </c>
      <c r="BQ74">
        <v>6</v>
      </c>
      <c r="BR74">
        <v>0</v>
      </c>
      <c r="BS74">
        <v>1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79</v>
      </c>
      <c r="CA74">
        <v>50</v>
      </c>
      <c r="CE74">
        <v>0</v>
      </c>
      <c r="CF74">
        <v>0</v>
      </c>
      <c r="CG74">
        <v>0</v>
      </c>
      <c r="CM74">
        <v>0</v>
      </c>
      <c r="CN74" t="s">
        <v>3</v>
      </c>
      <c r="CO74">
        <v>0</v>
      </c>
      <c r="CP74">
        <f t="shared" si="76"/>
        <v>0</v>
      </c>
      <c r="CQ74">
        <f t="shared" si="77"/>
        <v>0</v>
      </c>
      <c r="CR74">
        <f t="shared" si="78"/>
        <v>0</v>
      </c>
      <c r="CS74">
        <f t="shared" si="79"/>
        <v>0</v>
      </c>
      <c r="CT74">
        <f t="shared" si="80"/>
        <v>0</v>
      </c>
      <c r="CU74">
        <f t="shared" si="81"/>
        <v>0</v>
      </c>
      <c r="CV74">
        <f t="shared" si="82"/>
        <v>0</v>
      </c>
      <c r="CW74">
        <f t="shared" si="83"/>
        <v>0</v>
      </c>
      <c r="CX74">
        <f t="shared" si="84"/>
        <v>0</v>
      </c>
      <c r="CY74">
        <f t="shared" si="85"/>
        <v>0</v>
      </c>
      <c r="CZ74">
        <f t="shared" si="86"/>
        <v>0</v>
      </c>
      <c r="DC74" t="s">
        <v>3</v>
      </c>
      <c r="DD74" t="s">
        <v>3</v>
      </c>
      <c r="DE74" t="s">
        <v>3</v>
      </c>
      <c r="DF74" t="s">
        <v>3</v>
      </c>
      <c r="DG74" t="s">
        <v>3</v>
      </c>
      <c r="DH74" t="s">
        <v>3</v>
      </c>
      <c r="DI74" t="s">
        <v>3</v>
      </c>
      <c r="DJ74" t="s">
        <v>3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1009</v>
      </c>
      <c r="DV74" t="s">
        <v>37</v>
      </c>
      <c r="DW74" t="s">
        <v>37</v>
      </c>
      <c r="DX74">
        <v>1000</v>
      </c>
      <c r="EE74">
        <v>31275883</v>
      </c>
      <c r="EF74">
        <v>6</v>
      </c>
      <c r="EG74" t="s">
        <v>31</v>
      </c>
      <c r="EH74">
        <v>0</v>
      </c>
      <c r="EI74" t="s">
        <v>3</v>
      </c>
      <c r="EJ74">
        <v>1</v>
      </c>
      <c r="EK74">
        <v>61001</v>
      </c>
      <c r="EL74" t="s">
        <v>238</v>
      </c>
      <c r="EM74" t="s">
        <v>239</v>
      </c>
      <c r="EO74" t="s">
        <v>3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FQ74">
        <v>0</v>
      </c>
      <c r="FR74">
        <f t="shared" si="87"/>
        <v>0</v>
      </c>
      <c r="FS74">
        <v>0</v>
      </c>
      <c r="FX74">
        <v>79</v>
      </c>
      <c r="FY74">
        <v>50</v>
      </c>
      <c r="GA74" t="s">
        <v>3</v>
      </c>
      <c r="GD74">
        <v>1</v>
      </c>
      <c r="GF74">
        <v>-179832266</v>
      </c>
      <c r="GG74">
        <v>2</v>
      </c>
      <c r="GH74">
        <v>1</v>
      </c>
      <c r="GI74">
        <v>-2</v>
      </c>
      <c r="GJ74">
        <v>0</v>
      </c>
      <c r="GK74">
        <v>0</v>
      </c>
      <c r="GL74">
        <f t="shared" si="88"/>
        <v>0</v>
      </c>
      <c r="GM74">
        <f t="shared" si="89"/>
        <v>0</v>
      </c>
      <c r="GN74">
        <f t="shared" si="90"/>
        <v>0</v>
      </c>
      <c r="GO74">
        <f t="shared" si="91"/>
        <v>0</v>
      </c>
      <c r="GP74">
        <f t="shared" si="92"/>
        <v>0</v>
      </c>
      <c r="GR74">
        <v>0</v>
      </c>
      <c r="GS74">
        <v>3</v>
      </c>
      <c r="GT74">
        <v>0</v>
      </c>
      <c r="GU74" t="s">
        <v>3</v>
      </c>
      <c r="GV74">
        <f t="shared" si="93"/>
        <v>0</v>
      </c>
      <c r="GW74">
        <v>1</v>
      </c>
      <c r="GX74">
        <f t="shared" si="94"/>
        <v>0</v>
      </c>
      <c r="HA74">
        <v>0</v>
      </c>
      <c r="HB74">
        <v>0</v>
      </c>
      <c r="HC74">
        <f t="shared" si="95"/>
        <v>0</v>
      </c>
      <c r="IK74">
        <v>0</v>
      </c>
    </row>
    <row r="75" spans="1:245" x14ac:dyDescent="0.2">
      <c r="A75">
        <v>17</v>
      </c>
      <c r="B75">
        <v>1</v>
      </c>
      <c r="C75">
        <f>ROW(SmtRes!A159)</f>
        <v>159</v>
      </c>
      <c r="D75">
        <f>ROW(EtalonRes!A159)</f>
        <v>159</v>
      </c>
      <c r="E75" t="s">
        <v>241</v>
      </c>
      <c r="F75" t="s">
        <v>242</v>
      </c>
      <c r="G75" t="s">
        <v>243</v>
      </c>
      <c r="H75" t="s">
        <v>20</v>
      </c>
      <c r="I75">
        <f>ROUND(41/100,9)</f>
        <v>0.41</v>
      </c>
      <c r="J75">
        <v>0</v>
      </c>
      <c r="O75">
        <f t="shared" si="61"/>
        <v>698.27</v>
      </c>
      <c r="P75">
        <f t="shared" si="62"/>
        <v>467.15</v>
      </c>
      <c r="Q75">
        <f t="shared" si="63"/>
        <v>0.49</v>
      </c>
      <c r="R75">
        <f t="shared" si="64"/>
        <v>0</v>
      </c>
      <c r="S75">
        <f t="shared" si="65"/>
        <v>230.63</v>
      </c>
      <c r="T75">
        <f t="shared" si="66"/>
        <v>0</v>
      </c>
      <c r="U75">
        <f t="shared" si="67"/>
        <v>26.387599999999999</v>
      </c>
      <c r="V75">
        <f t="shared" si="68"/>
        <v>0</v>
      </c>
      <c r="W75">
        <f t="shared" si="69"/>
        <v>0</v>
      </c>
      <c r="X75">
        <f t="shared" si="70"/>
        <v>182.2</v>
      </c>
      <c r="Y75">
        <f t="shared" si="71"/>
        <v>115.32</v>
      </c>
      <c r="AA75">
        <v>31303232</v>
      </c>
      <c r="AB75">
        <f t="shared" si="72"/>
        <v>1703.1</v>
      </c>
      <c r="AC75">
        <f t="shared" si="73"/>
        <v>1139.4000000000001</v>
      </c>
      <c r="AD75">
        <f t="shared" si="96"/>
        <v>1.2</v>
      </c>
      <c r="AE75">
        <f t="shared" si="97"/>
        <v>0</v>
      </c>
      <c r="AF75">
        <f t="shared" si="98"/>
        <v>562.5</v>
      </c>
      <c r="AG75">
        <f t="shared" si="74"/>
        <v>0</v>
      </c>
      <c r="AH75">
        <f t="shared" si="99"/>
        <v>64.36</v>
      </c>
      <c r="AI75">
        <f t="shared" si="100"/>
        <v>0</v>
      </c>
      <c r="AJ75">
        <f t="shared" si="75"/>
        <v>0</v>
      </c>
      <c r="AK75">
        <v>1703.1200000000001</v>
      </c>
      <c r="AL75">
        <v>1139.4000000000001</v>
      </c>
      <c r="AM75">
        <v>1.22</v>
      </c>
      <c r="AN75">
        <v>0</v>
      </c>
      <c r="AO75">
        <v>562.5</v>
      </c>
      <c r="AP75">
        <v>0</v>
      </c>
      <c r="AQ75">
        <v>64.36</v>
      </c>
      <c r="AR75">
        <v>0</v>
      </c>
      <c r="AS75">
        <v>0</v>
      </c>
      <c r="AT75">
        <v>79</v>
      </c>
      <c r="AU75">
        <v>50</v>
      </c>
      <c r="AV75">
        <v>1</v>
      </c>
      <c r="AW75">
        <v>1</v>
      </c>
      <c r="AZ75">
        <v>1</v>
      </c>
      <c r="BA75">
        <v>1</v>
      </c>
      <c r="BB75">
        <v>1</v>
      </c>
      <c r="BC75">
        <v>1</v>
      </c>
      <c r="BD75" t="s">
        <v>3</v>
      </c>
      <c r="BE75" t="s">
        <v>3</v>
      </c>
      <c r="BF75" t="s">
        <v>3</v>
      </c>
      <c r="BG75" t="s">
        <v>3</v>
      </c>
      <c r="BH75">
        <v>0</v>
      </c>
      <c r="BI75">
        <v>1</v>
      </c>
      <c r="BJ75" t="s">
        <v>244</v>
      </c>
      <c r="BM75">
        <v>61001</v>
      </c>
      <c r="BN75">
        <v>0</v>
      </c>
      <c r="BO75" t="s">
        <v>3</v>
      </c>
      <c r="BP75">
        <v>0</v>
      </c>
      <c r="BQ75">
        <v>6</v>
      </c>
      <c r="BR75">
        <v>0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79</v>
      </c>
      <c r="CA75">
        <v>50</v>
      </c>
      <c r="CE75">
        <v>0</v>
      </c>
      <c r="CF75">
        <v>0</v>
      </c>
      <c r="CG75">
        <v>0</v>
      </c>
      <c r="CM75">
        <v>0</v>
      </c>
      <c r="CN75" t="s">
        <v>3</v>
      </c>
      <c r="CO75">
        <v>0</v>
      </c>
      <c r="CP75">
        <f t="shared" si="76"/>
        <v>698.27</v>
      </c>
      <c r="CQ75">
        <f t="shared" si="77"/>
        <v>1139.4000000000001</v>
      </c>
      <c r="CR75">
        <f t="shared" si="78"/>
        <v>1.2</v>
      </c>
      <c r="CS75">
        <f t="shared" si="79"/>
        <v>0</v>
      </c>
      <c r="CT75">
        <f t="shared" si="80"/>
        <v>562.5</v>
      </c>
      <c r="CU75">
        <f t="shared" si="81"/>
        <v>0</v>
      </c>
      <c r="CV75">
        <f t="shared" si="82"/>
        <v>64.36</v>
      </c>
      <c r="CW75">
        <f t="shared" si="83"/>
        <v>0</v>
      </c>
      <c r="CX75">
        <f t="shared" si="84"/>
        <v>0</v>
      </c>
      <c r="CY75">
        <f t="shared" si="85"/>
        <v>182.1977</v>
      </c>
      <c r="CZ75">
        <f t="shared" si="86"/>
        <v>115.315</v>
      </c>
      <c r="DC75" t="s">
        <v>3</v>
      </c>
      <c r="DD75" t="s">
        <v>3</v>
      </c>
      <c r="DE75" t="s">
        <v>3</v>
      </c>
      <c r="DF75" t="s">
        <v>3</v>
      </c>
      <c r="DG75" t="s">
        <v>3</v>
      </c>
      <c r="DH75" t="s">
        <v>3</v>
      </c>
      <c r="DI75" t="s">
        <v>3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1005</v>
      </c>
      <c r="DV75" t="s">
        <v>20</v>
      </c>
      <c r="DW75" t="s">
        <v>20</v>
      </c>
      <c r="DX75">
        <v>100</v>
      </c>
      <c r="EE75">
        <v>31275883</v>
      </c>
      <c r="EF75">
        <v>6</v>
      </c>
      <c r="EG75" t="s">
        <v>31</v>
      </c>
      <c r="EH75">
        <v>0</v>
      </c>
      <c r="EI75" t="s">
        <v>3</v>
      </c>
      <c r="EJ75">
        <v>1</v>
      </c>
      <c r="EK75">
        <v>61001</v>
      </c>
      <c r="EL75" t="s">
        <v>238</v>
      </c>
      <c r="EM75" t="s">
        <v>239</v>
      </c>
      <c r="EO75" t="s">
        <v>3</v>
      </c>
      <c r="EQ75">
        <v>0</v>
      </c>
      <c r="ER75">
        <v>1703.1200000000001</v>
      </c>
      <c r="ES75">
        <v>1139.4000000000001</v>
      </c>
      <c r="ET75">
        <v>1.22</v>
      </c>
      <c r="EU75">
        <v>0</v>
      </c>
      <c r="EV75">
        <v>562.5</v>
      </c>
      <c r="EW75">
        <v>64.36</v>
      </c>
      <c r="EX75">
        <v>0</v>
      </c>
      <c r="EY75">
        <v>0</v>
      </c>
      <c r="FQ75">
        <v>0</v>
      </c>
      <c r="FR75">
        <f t="shared" si="87"/>
        <v>0</v>
      </c>
      <c r="FS75">
        <v>0</v>
      </c>
      <c r="FX75">
        <v>79</v>
      </c>
      <c r="FY75">
        <v>50</v>
      </c>
      <c r="GA75" t="s">
        <v>3</v>
      </c>
      <c r="GD75">
        <v>1</v>
      </c>
      <c r="GF75">
        <v>1732269927</v>
      </c>
      <c r="GG75">
        <v>2</v>
      </c>
      <c r="GH75">
        <v>2</v>
      </c>
      <c r="GI75">
        <v>-2</v>
      </c>
      <c r="GJ75">
        <v>0</v>
      </c>
      <c r="GK75">
        <v>0</v>
      </c>
      <c r="GL75">
        <f t="shared" si="88"/>
        <v>0</v>
      </c>
      <c r="GM75">
        <f t="shared" si="89"/>
        <v>995.79</v>
      </c>
      <c r="GN75">
        <f t="shared" si="90"/>
        <v>995.79</v>
      </c>
      <c r="GO75">
        <f t="shared" si="91"/>
        <v>0</v>
      </c>
      <c r="GP75">
        <f t="shared" si="92"/>
        <v>0</v>
      </c>
      <c r="GR75">
        <v>0</v>
      </c>
      <c r="GS75">
        <v>3</v>
      </c>
      <c r="GT75">
        <v>0</v>
      </c>
      <c r="GU75" t="s">
        <v>3</v>
      </c>
      <c r="GV75">
        <f t="shared" si="93"/>
        <v>0</v>
      </c>
      <c r="GW75">
        <v>1</v>
      </c>
      <c r="GX75">
        <f t="shared" si="94"/>
        <v>0</v>
      </c>
      <c r="HA75">
        <v>0</v>
      </c>
      <c r="HB75">
        <v>0</v>
      </c>
      <c r="HC75">
        <f t="shared" si="95"/>
        <v>0</v>
      </c>
      <c r="IK75">
        <v>0</v>
      </c>
    </row>
    <row r="76" spans="1:245" x14ac:dyDescent="0.2">
      <c r="A76">
        <v>18</v>
      </c>
      <c r="B76">
        <v>1</v>
      </c>
      <c r="C76">
        <v>158</v>
      </c>
      <c r="E76" t="s">
        <v>245</v>
      </c>
      <c r="F76" t="s">
        <v>35</v>
      </c>
      <c r="G76" t="s">
        <v>36</v>
      </c>
      <c r="H76" t="s">
        <v>37</v>
      </c>
      <c r="I76">
        <f>I75*J76</f>
        <v>0.99219999999999986</v>
      </c>
      <c r="J76">
        <v>2.42</v>
      </c>
      <c r="O76">
        <f t="shared" si="61"/>
        <v>0</v>
      </c>
      <c r="P76">
        <f t="shared" si="62"/>
        <v>0</v>
      </c>
      <c r="Q76">
        <f t="shared" si="63"/>
        <v>0</v>
      </c>
      <c r="R76">
        <f t="shared" si="64"/>
        <v>0</v>
      </c>
      <c r="S76">
        <f t="shared" si="65"/>
        <v>0</v>
      </c>
      <c r="T76">
        <f t="shared" si="66"/>
        <v>0</v>
      </c>
      <c r="U76">
        <f t="shared" si="67"/>
        <v>0</v>
      </c>
      <c r="V76">
        <f t="shared" si="68"/>
        <v>0</v>
      </c>
      <c r="W76">
        <f t="shared" si="69"/>
        <v>0</v>
      </c>
      <c r="X76">
        <f t="shared" si="70"/>
        <v>0</v>
      </c>
      <c r="Y76">
        <f t="shared" si="71"/>
        <v>0</v>
      </c>
      <c r="AA76">
        <v>31303232</v>
      </c>
      <c r="AB76">
        <f t="shared" si="72"/>
        <v>0</v>
      </c>
      <c r="AC76">
        <f t="shared" si="73"/>
        <v>0</v>
      </c>
      <c r="AD76">
        <f t="shared" si="96"/>
        <v>0</v>
      </c>
      <c r="AE76">
        <f t="shared" si="97"/>
        <v>0</v>
      </c>
      <c r="AF76">
        <f t="shared" si="98"/>
        <v>0</v>
      </c>
      <c r="AG76">
        <f t="shared" si="74"/>
        <v>0</v>
      </c>
      <c r="AH76">
        <f t="shared" si="99"/>
        <v>0</v>
      </c>
      <c r="AI76">
        <f t="shared" si="100"/>
        <v>0</v>
      </c>
      <c r="AJ76">
        <f t="shared" si="75"/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79</v>
      </c>
      <c r="AU76">
        <v>50</v>
      </c>
      <c r="AV76">
        <v>1</v>
      </c>
      <c r="AW76">
        <v>1</v>
      </c>
      <c r="AZ76">
        <v>1</v>
      </c>
      <c r="BA76">
        <v>1</v>
      </c>
      <c r="BB76">
        <v>1</v>
      </c>
      <c r="BC76">
        <v>1</v>
      </c>
      <c r="BD76" t="s">
        <v>3</v>
      </c>
      <c r="BE76" t="s">
        <v>3</v>
      </c>
      <c r="BF76" t="s">
        <v>3</v>
      </c>
      <c r="BG76" t="s">
        <v>3</v>
      </c>
      <c r="BH76">
        <v>3</v>
      </c>
      <c r="BI76">
        <v>1</v>
      </c>
      <c r="BJ76" t="s">
        <v>3</v>
      </c>
      <c r="BM76">
        <v>61001</v>
      </c>
      <c r="BN76">
        <v>0</v>
      </c>
      <c r="BO76" t="s">
        <v>3</v>
      </c>
      <c r="BP76">
        <v>0</v>
      </c>
      <c r="BQ76">
        <v>6</v>
      </c>
      <c r="BR76">
        <v>0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79</v>
      </c>
      <c r="CA76">
        <v>50</v>
      </c>
      <c r="CE76">
        <v>0</v>
      </c>
      <c r="CF76">
        <v>0</v>
      </c>
      <c r="CG76">
        <v>0</v>
      </c>
      <c r="CM76">
        <v>0</v>
      </c>
      <c r="CN76" t="s">
        <v>3</v>
      </c>
      <c r="CO76">
        <v>0</v>
      </c>
      <c r="CP76">
        <f t="shared" si="76"/>
        <v>0</v>
      </c>
      <c r="CQ76">
        <f t="shared" si="77"/>
        <v>0</v>
      </c>
      <c r="CR76">
        <f t="shared" si="78"/>
        <v>0</v>
      </c>
      <c r="CS76">
        <f t="shared" si="79"/>
        <v>0</v>
      </c>
      <c r="CT76">
        <f t="shared" si="80"/>
        <v>0</v>
      </c>
      <c r="CU76">
        <f t="shared" si="81"/>
        <v>0</v>
      </c>
      <c r="CV76">
        <f t="shared" si="82"/>
        <v>0</v>
      </c>
      <c r="CW76">
        <f t="shared" si="83"/>
        <v>0</v>
      </c>
      <c r="CX76">
        <f t="shared" si="84"/>
        <v>0</v>
      </c>
      <c r="CY76">
        <f t="shared" si="85"/>
        <v>0</v>
      </c>
      <c r="CZ76">
        <f t="shared" si="86"/>
        <v>0</v>
      </c>
      <c r="DC76" t="s">
        <v>3</v>
      </c>
      <c r="DD76" t="s">
        <v>3</v>
      </c>
      <c r="DE76" t="s">
        <v>3</v>
      </c>
      <c r="DF76" t="s">
        <v>3</v>
      </c>
      <c r="DG76" t="s">
        <v>3</v>
      </c>
      <c r="DH76" t="s">
        <v>3</v>
      </c>
      <c r="DI76" t="s">
        <v>3</v>
      </c>
      <c r="DJ76" t="s">
        <v>3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1009</v>
      </c>
      <c r="DV76" t="s">
        <v>37</v>
      </c>
      <c r="DW76" t="s">
        <v>37</v>
      </c>
      <c r="DX76">
        <v>1000</v>
      </c>
      <c r="EE76">
        <v>31275883</v>
      </c>
      <c r="EF76">
        <v>6</v>
      </c>
      <c r="EG76" t="s">
        <v>31</v>
      </c>
      <c r="EH76">
        <v>0</v>
      </c>
      <c r="EI76" t="s">
        <v>3</v>
      </c>
      <c r="EJ76">
        <v>1</v>
      </c>
      <c r="EK76">
        <v>61001</v>
      </c>
      <c r="EL76" t="s">
        <v>238</v>
      </c>
      <c r="EM76" t="s">
        <v>239</v>
      </c>
      <c r="EO76" t="s">
        <v>3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FQ76">
        <v>0</v>
      </c>
      <c r="FR76">
        <f t="shared" si="87"/>
        <v>0</v>
      </c>
      <c r="FS76">
        <v>0</v>
      </c>
      <c r="FX76">
        <v>79</v>
      </c>
      <c r="FY76">
        <v>50</v>
      </c>
      <c r="GA76" t="s">
        <v>3</v>
      </c>
      <c r="GD76">
        <v>1</v>
      </c>
      <c r="GF76">
        <v>-179832266</v>
      </c>
      <c r="GG76">
        <v>2</v>
      </c>
      <c r="GH76">
        <v>1</v>
      </c>
      <c r="GI76">
        <v>-2</v>
      </c>
      <c r="GJ76">
        <v>0</v>
      </c>
      <c r="GK76">
        <v>0</v>
      </c>
      <c r="GL76">
        <f t="shared" si="88"/>
        <v>0</v>
      </c>
      <c r="GM76">
        <f t="shared" si="89"/>
        <v>0</v>
      </c>
      <c r="GN76">
        <f t="shared" si="90"/>
        <v>0</v>
      </c>
      <c r="GO76">
        <f t="shared" si="91"/>
        <v>0</v>
      </c>
      <c r="GP76">
        <f t="shared" si="92"/>
        <v>0</v>
      </c>
      <c r="GR76">
        <v>0</v>
      </c>
      <c r="GS76">
        <v>3</v>
      </c>
      <c r="GT76">
        <v>0</v>
      </c>
      <c r="GU76" t="s">
        <v>3</v>
      </c>
      <c r="GV76">
        <f t="shared" si="93"/>
        <v>0</v>
      </c>
      <c r="GW76">
        <v>1</v>
      </c>
      <c r="GX76">
        <f t="shared" si="94"/>
        <v>0</v>
      </c>
      <c r="HA76">
        <v>0</v>
      </c>
      <c r="HB76">
        <v>0</v>
      </c>
      <c r="HC76">
        <f t="shared" si="95"/>
        <v>0</v>
      </c>
      <c r="IK76">
        <v>0</v>
      </c>
    </row>
    <row r="77" spans="1:245" x14ac:dyDescent="0.2">
      <c r="A77">
        <v>17</v>
      </c>
      <c r="B77">
        <v>1</v>
      </c>
      <c r="C77">
        <f>ROW(SmtRes!A167)</f>
        <v>167</v>
      </c>
      <c r="D77">
        <f>ROW(EtalonRes!A167)</f>
        <v>167</v>
      </c>
      <c r="E77" t="s">
        <v>246</v>
      </c>
      <c r="F77" t="s">
        <v>247</v>
      </c>
      <c r="G77" t="s">
        <v>248</v>
      </c>
      <c r="H77" t="s">
        <v>20</v>
      </c>
      <c r="I77">
        <f>ROUND(41/100,9)</f>
        <v>0.41</v>
      </c>
      <c r="J77">
        <v>0</v>
      </c>
      <c r="O77">
        <f t="shared" si="61"/>
        <v>131.85</v>
      </c>
      <c r="P77">
        <f t="shared" si="62"/>
        <v>0.53</v>
      </c>
      <c r="Q77">
        <f t="shared" si="63"/>
        <v>7.05</v>
      </c>
      <c r="R77">
        <f t="shared" si="64"/>
        <v>4.18</v>
      </c>
      <c r="S77">
        <f t="shared" si="65"/>
        <v>124.27</v>
      </c>
      <c r="T77">
        <f t="shared" si="66"/>
        <v>0</v>
      </c>
      <c r="U77">
        <f t="shared" si="67"/>
        <v>14.690299999999999</v>
      </c>
      <c r="V77">
        <f t="shared" si="68"/>
        <v>0.38539999999999996</v>
      </c>
      <c r="W77">
        <f t="shared" si="69"/>
        <v>0</v>
      </c>
      <c r="X77">
        <f t="shared" si="70"/>
        <v>101.48</v>
      </c>
      <c r="Y77">
        <f t="shared" si="71"/>
        <v>64.23</v>
      </c>
      <c r="AA77">
        <v>31303232</v>
      </c>
      <c r="AB77">
        <f t="shared" si="72"/>
        <v>321.60000000000002</v>
      </c>
      <c r="AC77">
        <f t="shared" si="73"/>
        <v>1.3</v>
      </c>
      <c r="AD77">
        <f t="shared" si="96"/>
        <v>17.2</v>
      </c>
      <c r="AE77">
        <f t="shared" si="97"/>
        <v>10.199999999999999</v>
      </c>
      <c r="AF77">
        <f t="shared" si="98"/>
        <v>303.10000000000002</v>
      </c>
      <c r="AG77">
        <f t="shared" si="74"/>
        <v>0</v>
      </c>
      <c r="AH77">
        <f t="shared" si="99"/>
        <v>35.83</v>
      </c>
      <c r="AI77">
        <f t="shared" si="100"/>
        <v>0.94</v>
      </c>
      <c r="AJ77">
        <f t="shared" si="75"/>
        <v>0</v>
      </c>
      <c r="AK77">
        <v>321.52999999999997</v>
      </c>
      <c r="AL77">
        <v>1.25</v>
      </c>
      <c r="AM77">
        <v>17.16</v>
      </c>
      <c r="AN77">
        <v>10.18</v>
      </c>
      <c r="AO77">
        <v>303.12</v>
      </c>
      <c r="AP77">
        <v>0</v>
      </c>
      <c r="AQ77">
        <v>35.83</v>
      </c>
      <c r="AR77">
        <v>0.94</v>
      </c>
      <c r="AS77">
        <v>0</v>
      </c>
      <c r="AT77">
        <v>79</v>
      </c>
      <c r="AU77">
        <v>50</v>
      </c>
      <c r="AV77">
        <v>1</v>
      </c>
      <c r="AW77">
        <v>1</v>
      </c>
      <c r="AZ77">
        <v>1</v>
      </c>
      <c r="BA77">
        <v>1</v>
      </c>
      <c r="BB77">
        <v>1</v>
      </c>
      <c r="BC77">
        <v>1</v>
      </c>
      <c r="BD77" t="s">
        <v>3</v>
      </c>
      <c r="BE77" t="s">
        <v>3</v>
      </c>
      <c r="BF77" t="s">
        <v>3</v>
      </c>
      <c r="BG77" t="s">
        <v>3</v>
      </c>
      <c r="BH77">
        <v>0</v>
      </c>
      <c r="BI77">
        <v>1</v>
      </c>
      <c r="BJ77" t="s">
        <v>249</v>
      </c>
      <c r="BM77">
        <v>61001</v>
      </c>
      <c r="BN77">
        <v>0</v>
      </c>
      <c r="BO77" t="s">
        <v>3</v>
      </c>
      <c r="BP77">
        <v>0</v>
      </c>
      <c r="BQ77">
        <v>6</v>
      </c>
      <c r="BR77">
        <v>0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79</v>
      </c>
      <c r="CA77">
        <v>50</v>
      </c>
      <c r="CE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 t="shared" si="76"/>
        <v>131.85</v>
      </c>
      <c r="CQ77">
        <f t="shared" si="77"/>
        <v>1.3</v>
      </c>
      <c r="CR77">
        <f t="shared" si="78"/>
        <v>17.2</v>
      </c>
      <c r="CS77">
        <f t="shared" si="79"/>
        <v>10.199999999999999</v>
      </c>
      <c r="CT77">
        <f t="shared" si="80"/>
        <v>303.10000000000002</v>
      </c>
      <c r="CU77">
        <f t="shared" si="81"/>
        <v>0</v>
      </c>
      <c r="CV77">
        <f t="shared" si="82"/>
        <v>35.83</v>
      </c>
      <c r="CW77">
        <f t="shared" si="83"/>
        <v>0.94</v>
      </c>
      <c r="CX77">
        <f t="shared" si="84"/>
        <v>0</v>
      </c>
      <c r="CY77">
        <f t="shared" si="85"/>
        <v>101.4755</v>
      </c>
      <c r="CZ77">
        <f t="shared" si="86"/>
        <v>64.224999999999994</v>
      </c>
      <c r="DC77" t="s">
        <v>3</v>
      </c>
      <c r="DD77" t="s">
        <v>3</v>
      </c>
      <c r="DE77" t="s">
        <v>3</v>
      </c>
      <c r="DF77" t="s">
        <v>3</v>
      </c>
      <c r="DG77" t="s">
        <v>3</v>
      </c>
      <c r="DH77" t="s">
        <v>3</v>
      </c>
      <c r="DI77" t="s">
        <v>3</v>
      </c>
      <c r="DJ77" t="s">
        <v>3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1005</v>
      </c>
      <c r="DV77" t="s">
        <v>20</v>
      </c>
      <c r="DW77" t="s">
        <v>20</v>
      </c>
      <c r="DX77">
        <v>100</v>
      </c>
      <c r="EE77">
        <v>31275883</v>
      </c>
      <c r="EF77">
        <v>6</v>
      </c>
      <c r="EG77" t="s">
        <v>31</v>
      </c>
      <c r="EH77">
        <v>0</v>
      </c>
      <c r="EI77" t="s">
        <v>3</v>
      </c>
      <c r="EJ77">
        <v>1</v>
      </c>
      <c r="EK77">
        <v>61001</v>
      </c>
      <c r="EL77" t="s">
        <v>238</v>
      </c>
      <c r="EM77" t="s">
        <v>239</v>
      </c>
      <c r="EO77" t="s">
        <v>3</v>
      </c>
      <c r="EQ77">
        <v>0</v>
      </c>
      <c r="ER77">
        <v>321.52999999999997</v>
      </c>
      <c r="ES77">
        <v>1.25</v>
      </c>
      <c r="ET77">
        <v>17.16</v>
      </c>
      <c r="EU77">
        <v>10.18</v>
      </c>
      <c r="EV77">
        <v>303.12</v>
      </c>
      <c r="EW77">
        <v>35.83</v>
      </c>
      <c r="EX77">
        <v>0.94</v>
      </c>
      <c r="EY77">
        <v>0</v>
      </c>
      <c r="FQ77">
        <v>0</v>
      </c>
      <c r="FR77">
        <f t="shared" si="87"/>
        <v>0</v>
      </c>
      <c r="FS77">
        <v>0</v>
      </c>
      <c r="FX77">
        <v>79</v>
      </c>
      <c r="FY77">
        <v>50</v>
      </c>
      <c r="GA77" t="s">
        <v>3</v>
      </c>
      <c r="GD77">
        <v>1</v>
      </c>
      <c r="GF77">
        <v>1493145722</v>
      </c>
      <c r="GG77">
        <v>2</v>
      </c>
      <c r="GH77">
        <v>1</v>
      </c>
      <c r="GI77">
        <v>-2</v>
      </c>
      <c r="GJ77">
        <v>0</v>
      </c>
      <c r="GK77">
        <v>0</v>
      </c>
      <c r="GL77">
        <f t="shared" si="88"/>
        <v>0</v>
      </c>
      <c r="GM77">
        <f t="shared" si="89"/>
        <v>297.56</v>
      </c>
      <c r="GN77">
        <f t="shared" si="90"/>
        <v>297.56</v>
      </c>
      <c r="GO77">
        <f t="shared" si="91"/>
        <v>0</v>
      </c>
      <c r="GP77">
        <f t="shared" si="92"/>
        <v>0</v>
      </c>
      <c r="GR77">
        <v>0</v>
      </c>
      <c r="GS77">
        <v>3</v>
      </c>
      <c r="GT77">
        <v>0</v>
      </c>
      <c r="GU77" t="s">
        <v>3</v>
      </c>
      <c r="GV77">
        <f t="shared" si="93"/>
        <v>0</v>
      </c>
      <c r="GW77">
        <v>1</v>
      </c>
      <c r="GX77">
        <f t="shared" si="94"/>
        <v>0</v>
      </c>
      <c r="HA77">
        <v>0</v>
      </c>
      <c r="HB77">
        <v>0</v>
      </c>
      <c r="HC77">
        <f t="shared" si="95"/>
        <v>0</v>
      </c>
      <c r="IK77">
        <v>0</v>
      </c>
    </row>
    <row r="78" spans="1:245" x14ac:dyDescent="0.2">
      <c r="A78">
        <v>18</v>
      </c>
      <c r="B78">
        <v>1</v>
      </c>
      <c r="C78">
        <v>166</v>
      </c>
      <c r="E78" t="s">
        <v>250</v>
      </c>
      <c r="F78" t="s">
        <v>251</v>
      </c>
      <c r="G78" t="s">
        <v>252</v>
      </c>
      <c r="H78" t="s">
        <v>184</v>
      </c>
      <c r="I78">
        <f>I77*J78</f>
        <v>350.55</v>
      </c>
      <c r="J78">
        <v>855.00000000000011</v>
      </c>
      <c r="O78">
        <f t="shared" si="61"/>
        <v>736.16</v>
      </c>
      <c r="P78">
        <f t="shared" si="62"/>
        <v>736.16</v>
      </c>
      <c r="Q78">
        <f t="shared" si="63"/>
        <v>0</v>
      </c>
      <c r="R78">
        <f t="shared" si="64"/>
        <v>0</v>
      </c>
      <c r="S78">
        <f t="shared" si="65"/>
        <v>0</v>
      </c>
      <c r="T78">
        <f t="shared" si="66"/>
        <v>0</v>
      </c>
      <c r="U78">
        <f t="shared" si="67"/>
        <v>0</v>
      </c>
      <c r="V78">
        <f t="shared" si="68"/>
        <v>0</v>
      </c>
      <c r="W78">
        <f t="shared" si="69"/>
        <v>0</v>
      </c>
      <c r="X78">
        <f t="shared" si="70"/>
        <v>0</v>
      </c>
      <c r="Y78">
        <f t="shared" si="71"/>
        <v>0</v>
      </c>
      <c r="AA78">
        <v>31303232</v>
      </c>
      <c r="AB78">
        <f t="shared" si="72"/>
        <v>2.1</v>
      </c>
      <c r="AC78">
        <f t="shared" si="73"/>
        <v>2.1</v>
      </c>
      <c r="AD78">
        <f t="shared" si="96"/>
        <v>0</v>
      </c>
      <c r="AE78">
        <f t="shared" si="97"/>
        <v>0</v>
      </c>
      <c r="AF78">
        <f t="shared" si="98"/>
        <v>0</v>
      </c>
      <c r="AG78">
        <f t="shared" si="74"/>
        <v>0</v>
      </c>
      <c r="AH78">
        <f t="shared" si="99"/>
        <v>0</v>
      </c>
      <c r="AI78">
        <f t="shared" si="100"/>
        <v>0</v>
      </c>
      <c r="AJ78">
        <f t="shared" si="75"/>
        <v>0</v>
      </c>
      <c r="AK78">
        <v>2.0699999999999998</v>
      </c>
      <c r="AL78">
        <v>2.0699999999999998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79</v>
      </c>
      <c r="AU78">
        <v>50</v>
      </c>
      <c r="AV78">
        <v>1</v>
      </c>
      <c r="AW78">
        <v>1</v>
      </c>
      <c r="AZ78">
        <v>1</v>
      </c>
      <c r="BA78">
        <v>1</v>
      </c>
      <c r="BB78">
        <v>1</v>
      </c>
      <c r="BC78">
        <v>1</v>
      </c>
      <c r="BD78" t="s">
        <v>3</v>
      </c>
      <c r="BE78" t="s">
        <v>3</v>
      </c>
      <c r="BF78" t="s">
        <v>3</v>
      </c>
      <c r="BG78" t="s">
        <v>3</v>
      </c>
      <c r="BH78">
        <v>3</v>
      </c>
      <c r="BI78">
        <v>1</v>
      </c>
      <c r="BJ78" t="s">
        <v>253</v>
      </c>
      <c r="BM78">
        <v>61001</v>
      </c>
      <c r="BN78">
        <v>0</v>
      </c>
      <c r="BO78" t="s">
        <v>3</v>
      </c>
      <c r="BP78">
        <v>0</v>
      </c>
      <c r="BQ78">
        <v>6</v>
      </c>
      <c r="BR78">
        <v>0</v>
      </c>
      <c r="BS78">
        <v>1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79</v>
      </c>
      <c r="CA78">
        <v>50</v>
      </c>
      <c r="CE78">
        <v>0</v>
      </c>
      <c r="CF78">
        <v>0</v>
      </c>
      <c r="CG78">
        <v>0</v>
      </c>
      <c r="CM78">
        <v>0</v>
      </c>
      <c r="CN78" t="s">
        <v>3</v>
      </c>
      <c r="CO78">
        <v>0</v>
      </c>
      <c r="CP78">
        <f t="shared" si="76"/>
        <v>736.16</v>
      </c>
      <c r="CQ78">
        <f t="shared" si="77"/>
        <v>2.1</v>
      </c>
      <c r="CR78">
        <f t="shared" si="78"/>
        <v>0</v>
      </c>
      <c r="CS78">
        <f t="shared" si="79"/>
        <v>0</v>
      </c>
      <c r="CT78">
        <f t="shared" si="80"/>
        <v>0</v>
      </c>
      <c r="CU78">
        <f t="shared" si="81"/>
        <v>0</v>
      </c>
      <c r="CV78">
        <f t="shared" si="82"/>
        <v>0</v>
      </c>
      <c r="CW78">
        <f t="shared" si="83"/>
        <v>0</v>
      </c>
      <c r="CX78">
        <f t="shared" si="84"/>
        <v>0</v>
      </c>
      <c r="CY78">
        <f t="shared" si="85"/>
        <v>0</v>
      </c>
      <c r="CZ78">
        <f t="shared" si="86"/>
        <v>0</v>
      </c>
      <c r="DC78" t="s">
        <v>3</v>
      </c>
      <c r="DD78" t="s">
        <v>3</v>
      </c>
      <c r="DE78" t="s">
        <v>3</v>
      </c>
      <c r="DF78" t="s">
        <v>3</v>
      </c>
      <c r="DG78" t="s">
        <v>3</v>
      </c>
      <c r="DH78" t="s">
        <v>3</v>
      </c>
      <c r="DI78" t="s">
        <v>3</v>
      </c>
      <c r="DJ78" t="s">
        <v>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1009</v>
      </c>
      <c r="DV78" t="s">
        <v>184</v>
      </c>
      <c r="DW78" t="s">
        <v>184</v>
      </c>
      <c r="DX78">
        <v>1</v>
      </c>
      <c r="EE78">
        <v>31275883</v>
      </c>
      <c r="EF78">
        <v>6</v>
      </c>
      <c r="EG78" t="s">
        <v>31</v>
      </c>
      <c r="EH78">
        <v>0</v>
      </c>
      <c r="EI78" t="s">
        <v>3</v>
      </c>
      <c r="EJ78">
        <v>1</v>
      </c>
      <c r="EK78">
        <v>61001</v>
      </c>
      <c r="EL78" t="s">
        <v>238</v>
      </c>
      <c r="EM78" t="s">
        <v>239</v>
      </c>
      <c r="EO78" t="s">
        <v>3</v>
      </c>
      <c r="EQ78">
        <v>0</v>
      </c>
      <c r="ER78">
        <v>2.0699999999999998</v>
      </c>
      <c r="ES78">
        <v>2.0699999999999998</v>
      </c>
      <c r="ET78">
        <v>0</v>
      </c>
      <c r="EU78">
        <v>0</v>
      </c>
      <c r="EV78">
        <v>0</v>
      </c>
      <c r="EW78">
        <v>0</v>
      </c>
      <c r="EX78">
        <v>0</v>
      </c>
      <c r="FQ78">
        <v>0</v>
      </c>
      <c r="FR78">
        <f t="shared" si="87"/>
        <v>0</v>
      </c>
      <c r="FS78">
        <v>0</v>
      </c>
      <c r="FX78">
        <v>79</v>
      </c>
      <c r="FY78">
        <v>50</v>
      </c>
      <c r="GA78" t="s">
        <v>3</v>
      </c>
      <c r="GD78">
        <v>1</v>
      </c>
      <c r="GF78">
        <v>-60067644</v>
      </c>
      <c r="GG78">
        <v>2</v>
      </c>
      <c r="GH78">
        <v>1</v>
      </c>
      <c r="GI78">
        <v>-2</v>
      </c>
      <c r="GJ78">
        <v>0</v>
      </c>
      <c r="GK78">
        <v>0</v>
      </c>
      <c r="GL78">
        <f t="shared" si="88"/>
        <v>0</v>
      </c>
      <c r="GM78">
        <f t="shared" si="89"/>
        <v>736.16</v>
      </c>
      <c r="GN78">
        <f t="shared" si="90"/>
        <v>736.16</v>
      </c>
      <c r="GO78">
        <f t="shared" si="91"/>
        <v>0</v>
      </c>
      <c r="GP78">
        <f t="shared" si="92"/>
        <v>0</v>
      </c>
      <c r="GR78">
        <v>0</v>
      </c>
      <c r="GS78">
        <v>3</v>
      </c>
      <c r="GT78">
        <v>0</v>
      </c>
      <c r="GU78" t="s">
        <v>3</v>
      </c>
      <c r="GV78">
        <f t="shared" si="93"/>
        <v>0</v>
      </c>
      <c r="GW78">
        <v>1</v>
      </c>
      <c r="GX78">
        <f t="shared" si="94"/>
        <v>0</v>
      </c>
      <c r="HA78">
        <v>0</v>
      </c>
      <c r="HB78">
        <v>0</v>
      </c>
      <c r="HC78">
        <f t="shared" si="95"/>
        <v>0</v>
      </c>
      <c r="IK78">
        <v>0</v>
      </c>
    </row>
    <row r="79" spans="1:245" x14ac:dyDescent="0.2">
      <c r="A79">
        <v>18</v>
      </c>
      <c r="B79">
        <v>1</v>
      </c>
      <c r="C79">
        <v>167</v>
      </c>
      <c r="E79" t="s">
        <v>254</v>
      </c>
      <c r="F79" t="s">
        <v>255</v>
      </c>
      <c r="G79" t="s">
        <v>256</v>
      </c>
      <c r="H79" t="s">
        <v>37</v>
      </c>
      <c r="I79">
        <f>I77*J79</f>
        <v>0</v>
      </c>
      <c r="J79">
        <v>0</v>
      </c>
      <c r="O79">
        <f t="shared" si="61"/>
        <v>0</v>
      </c>
      <c r="P79">
        <f t="shared" si="62"/>
        <v>0</v>
      </c>
      <c r="Q79">
        <f t="shared" si="63"/>
        <v>0</v>
      </c>
      <c r="R79">
        <f t="shared" si="64"/>
        <v>0</v>
      </c>
      <c r="S79">
        <f t="shared" si="65"/>
        <v>0</v>
      </c>
      <c r="T79">
        <f t="shared" si="66"/>
        <v>0</v>
      </c>
      <c r="U79">
        <f t="shared" si="67"/>
        <v>0</v>
      </c>
      <c r="V79">
        <f t="shared" si="68"/>
        <v>0</v>
      </c>
      <c r="W79">
        <f t="shared" si="69"/>
        <v>0</v>
      </c>
      <c r="X79">
        <f t="shared" si="70"/>
        <v>0</v>
      </c>
      <c r="Y79">
        <f t="shared" si="71"/>
        <v>0</v>
      </c>
      <c r="AA79">
        <v>31303232</v>
      </c>
      <c r="AB79">
        <f t="shared" si="72"/>
        <v>0</v>
      </c>
      <c r="AC79">
        <f t="shared" si="73"/>
        <v>0</v>
      </c>
      <c r="AD79">
        <f t="shared" si="96"/>
        <v>0</v>
      </c>
      <c r="AE79">
        <f t="shared" si="97"/>
        <v>0</v>
      </c>
      <c r="AF79">
        <f t="shared" si="98"/>
        <v>0</v>
      </c>
      <c r="AG79">
        <f t="shared" si="74"/>
        <v>0</v>
      </c>
      <c r="AH79">
        <f t="shared" si="99"/>
        <v>0</v>
      </c>
      <c r="AI79">
        <f t="shared" si="100"/>
        <v>0</v>
      </c>
      <c r="AJ79">
        <f t="shared" si="75"/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79</v>
      </c>
      <c r="AU79">
        <v>50</v>
      </c>
      <c r="AV79">
        <v>1</v>
      </c>
      <c r="AW79">
        <v>1</v>
      </c>
      <c r="AZ79">
        <v>1</v>
      </c>
      <c r="BA79">
        <v>1</v>
      </c>
      <c r="BB79">
        <v>1</v>
      </c>
      <c r="BC79">
        <v>1</v>
      </c>
      <c r="BD79" t="s">
        <v>3</v>
      </c>
      <c r="BE79" t="s">
        <v>3</v>
      </c>
      <c r="BF79" t="s">
        <v>3</v>
      </c>
      <c r="BG79" t="s">
        <v>3</v>
      </c>
      <c r="BH79">
        <v>3</v>
      </c>
      <c r="BI79">
        <v>1</v>
      </c>
      <c r="BJ79" t="s">
        <v>3</v>
      </c>
      <c r="BM79">
        <v>61001</v>
      </c>
      <c r="BN79">
        <v>0</v>
      </c>
      <c r="BO79" t="s">
        <v>3</v>
      </c>
      <c r="BP79">
        <v>0</v>
      </c>
      <c r="BQ79">
        <v>6</v>
      </c>
      <c r="BR79">
        <v>0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79</v>
      </c>
      <c r="CA79">
        <v>50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si="76"/>
        <v>0</v>
      </c>
      <c r="CQ79">
        <f t="shared" si="77"/>
        <v>0</v>
      </c>
      <c r="CR79">
        <f t="shared" si="78"/>
        <v>0</v>
      </c>
      <c r="CS79">
        <f t="shared" si="79"/>
        <v>0</v>
      </c>
      <c r="CT79">
        <f t="shared" si="80"/>
        <v>0</v>
      </c>
      <c r="CU79">
        <f t="shared" si="81"/>
        <v>0</v>
      </c>
      <c r="CV79">
        <f t="shared" si="82"/>
        <v>0</v>
      </c>
      <c r="CW79">
        <f t="shared" si="83"/>
        <v>0</v>
      </c>
      <c r="CX79">
        <f t="shared" si="84"/>
        <v>0</v>
      </c>
      <c r="CY79">
        <f t="shared" si="85"/>
        <v>0</v>
      </c>
      <c r="CZ79">
        <f t="shared" si="86"/>
        <v>0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1009</v>
      </c>
      <c r="DV79" t="s">
        <v>37</v>
      </c>
      <c r="DW79" t="s">
        <v>37</v>
      </c>
      <c r="DX79">
        <v>1000</v>
      </c>
      <c r="EE79">
        <v>31275883</v>
      </c>
      <c r="EF79">
        <v>6</v>
      </c>
      <c r="EG79" t="s">
        <v>31</v>
      </c>
      <c r="EH79">
        <v>0</v>
      </c>
      <c r="EI79" t="s">
        <v>3</v>
      </c>
      <c r="EJ79">
        <v>1</v>
      </c>
      <c r="EK79">
        <v>61001</v>
      </c>
      <c r="EL79" t="s">
        <v>238</v>
      </c>
      <c r="EM79" t="s">
        <v>239</v>
      </c>
      <c r="EO79" t="s">
        <v>3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0</v>
      </c>
      <c r="EX79">
        <v>0</v>
      </c>
      <c r="FQ79">
        <v>0</v>
      </c>
      <c r="FR79">
        <f t="shared" si="87"/>
        <v>0</v>
      </c>
      <c r="FS79">
        <v>0</v>
      </c>
      <c r="FX79">
        <v>79</v>
      </c>
      <c r="FY79">
        <v>50</v>
      </c>
      <c r="GA79" t="s">
        <v>3</v>
      </c>
      <c r="GD79">
        <v>1</v>
      </c>
      <c r="GF79">
        <v>-1212923053</v>
      </c>
      <c r="GG79">
        <v>2</v>
      </c>
      <c r="GH79">
        <v>1</v>
      </c>
      <c r="GI79">
        <v>-2</v>
      </c>
      <c r="GJ79">
        <v>0</v>
      </c>
      <c r="GK79">
        <v>0</v>
      </c>
      <c r="GL79">
        <f t="shared" si="88"/>
        <v>0</v>
      </c>
      <c r="GM79">
        <f t="shared" si="89"/>
        <v>0</v>
      </c>
      <c r="GN79">
        <f t="shared" si="90"/>
        <v>0</v>
      </c>
      <c r="GO79">
        <f t="shared" si="91"/>
        <v>0</v>
      </c>
      <c r="GP79">
        <f t="shared" si="92"/>
        <v>0</v>
      </c>
      <c r="GR79">
        <v>0</v>
      </c>
      <c r="GS79">
        <v>3</v>
      </c>
      <c r="GT79">
        <v>0</v>
      </c>
      <c r="GU79" t="s">
        <v>3</v>
      </c>
      <c r="GV79">
        <f t="shared" si="93"/>
        <v>0</v>
      </c>
      <c r="GW79">
        <v>1</v>
      </c>
      <c r="GX79">
        <f t="shared" si="94"/>
        <v>0</v>
      </c>
      <c r="HA79">
        <v>0</v>
      </c>
      <c r="HB79">
        <v>0</v>
      </c>
      <c r="HC79">
        <f t="shared" si="95"/>
        <v>0</v>
      </c>
      <c r="IK79">
        <v>0</v>
      </c>
    </row>
    <row r="80" spans="1:245" x14ac:dyDescent="0.2">
      <c r="A80">
        <v>17</v>
      </c>
      <c r="B80">
        <v>1</v>
      </c>
      <c r="C80">
        <f>ROW(SmtRes!A176)</f>
        <v>176</v>
      </c>
      <c r="D80">
        <f>ROW(EtalonRes!A176)</f>
        <v>176</v>
      </c>
      <c r="E80" t="s">
        <v>257</v>
      </c>
      <c r="F80" t="s">
        <v>187</v>
      </c>
      <c r="G80" t="s">
        <v>258</v>
      </c>
      <c r="H80" t="s">
        <v>20</v>
      </c>
      <c r="I80">
        <f>ROUND(41/100,9)</f>
        <v>0.41</v>
      </c>
      <c r="J80">
        <v>0</v>
      </c>
      <c r="O80">
        <f t="shared" si="61"/>
        <v>448.34</v>
      </c>
      <c r="P80">
        <f t="shared" si="62"/>
        <v>263.47000000000003</v>
      </c>
      <c r="Q80">
        <f t="shared" si="63"/>
        <v>5.37</v>
      </c>
      <c r="R80">
        <f t="shared" si="64"/>
        <v>1.03</v>
      </c>
      <c r="S80">
        <f t="shared" si="65"/>
        <v>179.5</v>
      </c>
      <c r="T80">
        <f t="shared" si="66"/>
        <v>0</v>
      </c>
      <c r="U80">
        <f t="shared" si="67"/>
        <v>20.538539999999998</v>
      </c>
      <c r="V80">
        <f t="shared" si="68"/>
        <v>8.7125000000000008E-2</v>
      </c>
      <c r="W80">
        <f t="shared" si="69"/>
        <v>0</v>
      </c>
      <c r="X80">
        <f t="shared" si="70"/>
        <v>171.5</v>
      </c>
      <c r="Y80">
        <f t="shared" si="71"/>
        <v>84.85</v>
      </c>
      <c r="AA80">
        <v>31303232</v>
      </c>
      <c r="AB80">
        <f t="shared" si="72"/>
        <v>1093.5</v>
      </c>
      <c r="AC80">
        <f t="shared" si="73"/>
        <v>642.6</v>
      </c>
      <c r="AD80">
        <f>ROUND(((((ET80*1.25))-((EU80*1.25)))+AE80),1)</f>
        <v>13.1</v>
      </c>
      <c r="AE80">
        <f>ROUND(((EU80*1.25)),1)</f>
        <v>2.5</v>
      </c>
      <c r="AF80">
        <f>ROUND(((EV80*1.15)),1)</f>
        <v>437.8</v>
      </c>
      <c r="AG80">
        <f t="shared" si="74"/>
        <v>0</v>
      </c>
      <c r="AH80">
        <f>((EW80*1.15))</f>
        <v>50.094000000000001</v>
      </c>
      <c r="AI80">
        <f>((EX80*1.25))</f>
        <v>0.21250000000000002</v>
      </c>
      <c r="AJ80">
        <f t="shared" si="75"/>
        <v>0</v>
      </c>
      <c r="AK80">
        <v>1033.68</v>
      </c>
      <c r="AL80">
        <v>642.55999999999995</v>
      </c>
      <c r="AM80">
        <v>10.41</v>
      </c>
      <c r="AN80">
        <v>1.97</v>
      </c>
      <c r="AO80">
        <v>380.71</v>
      </c>
      <c r="AP80">
        <v>0</v>
      </c>
      <c r="AQ80">
        <v>43.56</v>
      </c>
      <c r="AR80">
        <v>0.17</v>
      </c>
      <c r="AS80">
        <v>0</v>
      </c>
      <c r="AT80">
        <v>95</v>
      </c>
      <c r="AU80">
        <v>47</v>
      </c>
      <c r="AV80">
        <v>1</v>
      </c>
      <c r="AW80">
        <v>1</v>
      </c>
      <c r="AZ80">
        <v>1</v>
      </c>
      <c r="BA80">
        <v>1</v>
      </c>
      <c r="BB80">
        <v>1</v>
      </c>
      <c r="BC80">
        <v>1</v>
      </c>
      <c r="BD80" t="s">
        <v>3</v>
      </c>
      <c r="BE80" t="s">
        <v>3</v>
      </c>
      <c r="BF80" t="s">
        <v>3</v>
      </c>
      <c r="BG80" t="s">
        <v>3</v>
      </c>
      <c r="BH80">
        <v>0</v>
      </c>
      <c r="BI80">
        <v>1</v>
      </c>
      <c r="BJ80" t="s">
        <v>189</v>
      </c>
      <c r="BM80">
        <v>15001</v>
      </c>
      <c r="BN80">
        <v>0</v>
      </c>
      <c r="BO80" t="s">
        <v>3</v>
      </c>
      <c r="BP80">
        <v>0</v>
      </c>
      <c r="BQ80">
        <v>2</v>
      </c>
      <c r="BR80">
        <v>0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105</v>
      </c>
      <c r="CA80">
        <v>55</v>
      </c>
      <c r="CE80">
        <v>0</v>
      </c>
      <c r="CF80">
        <v>0</v>
      </c>
      <c r="CG80">
        <v>0</v>
      </c>
      <c r="CM80">
        <v>0</v>
      </c>
      <c r="CN80" t="s">
        <v>60</v>
      </c>
      <c r="CO80">
        <v>0</v>
      </c>
      <c r="CP80">
        <f t="shared" si="76"/>
        <v>448.34000000000003</v>
      </c>
      <c r="CQ80">
        <f t="shared" si="77"/>
        <v>642.6</v>
      </c>
      <c r="CR80">
        <f t="shared" si="78"/>
        <v>13.1</v>
      </c>
      <c r="CS80">
        <f t="shared" si="79"/>
        <v>2.5</v>
      </c>
      <c r="CT80">
        <f t="shared" si="80"/>
        <v>437.8</v>
      </c>
      <c r="CU80">
        <f t="shared" si="81"/>
        <v>0</v>
      </c>
      <c r="CV80">
        <f t="shared" si="82"/>
        <v>50.094000000000001</v>
      </c>
      <c r="CW80">
        <f t="shared" si="83"/>
        <v>0.21250000000000002</v>
      </c>
      <c r="CX80">
        <f t="shared" si="84"/>
        <v>0</v>
      </c>
      <c r="CY80">
        <f t="shared" si="85"/>
        <v>171.50349999999997</v>
      </c>
      <c r="CZ80">
        <f t="shared" si="86"/>
        <v>84.849099999999993</v>
      </c>
      <c r="DC80" t="s">
        <v>3</v>
      </c>
      <c r="DD80" t="s">
        <v>3</v>
      </c>
      <c r="DE80" t="s">
        <v>61</v>
      </c>
      <c r="DF80" t="s">
        <v>61</v>
      </c>
      <c r="DG80" t="s">
        <v>62</v>
      </c>
      <c r="DH80" t="s">
        <v>3</v>
      </c>
      <c r="DI80" t="s">
        <v>62</v>
      </c>
      <c r="DJ80" t="s">
        <v>61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1005</v>
      </c>
      <c r="DV80" t="s">
        <v>20</v>
      </c>
      <c r="DW80" t="s">
        <v>20</v>
      </c>
      <c r="DX80">
        <v>100</v>
      </c>
      <c r="EE80">
        <v>31275826</v>
      </c>
      <c r="EF80">
        <v>2</v>
      </c>
      <c r="EG80" t="s">
        <v>22</v>
      </c>
      <c r="EH80">
        <v>0</v>
      </c>
      <c r="EI80" t="s">
        <v>3</v>
      </c>
      <c r="EJ80">
        <v>1</v>
      </c>
      <c r="EK80">
        <v>15001</v>
      </c>
      <c r="EL80" t="s">
        <v>124</v>
      </c>
      <c r="EM80" t="s">
        <v>125</v>
      </c>
      <c r="EO80" t="s">
        <v>65</v>
      </c>
      <c r="EQ80">
        <v>0</v>
      </c>
      <c r="ER80">
        <v>1033.68</v>
      </c>
      <c r="ES80">
        <v>642.55999999999995</v>
      </c>
      <c r="ET80">
        <v>10.41</v>
      </c>
      <c r="EU80">
        <v>1.97</v>
      </c>
      <c r="EV80">
        <v>380.71</v>
      </c>
      <c r="EW80">
        <v>43.56</v>
      </c>
      <c r="EX80">
        <v>0.17</v>
      </c>
      <c r="EY80">
        <v>0</v>
      </c>
      <c r="FQ80">
        <v>0</v>
      </c>
      <c r="FR80">
        <f t="shared" si="87"/>
        <v>0</v>
      </c>
      <c r="FS80">
        <v>0</v>
      </c>
      <c r="FT80" t="s">
        <v>25</v>
      </c>
      <c r="FU80" t="s">
        <v>26</v>
      </c>
      <c r="FX80">
        <v>94.5</v>
      </c>
      <c r="FY80">
        <v>46.75</v>
      </c>
      <c r="GA80" t="s">
        <v>3</v>
      </c>
      <c r="GD80">
        <v>1</v>
      </c>
      <c r="GF80">
        <v>325170472</v>
      </c>
      <c r="GG80">
        <v>2</v>
      </c>
      <c r="GH80">
        <v>1</v>
      </c>
      <c r="GI80">
        <v>-2</v>
      </c>
      <c r="GJ80">
        <v>0</v>
      </c>
      <c r="GK80">
        <v>0</v>
      </c>
      <c r="GL80">
        <f t="shared" si="88"/>
        <v>0</v>
      </c>
      <c r="GM80">
        <f t="shared" si="89"/>
        <v>704.69</v>
      </c>
      <c r="GN80">
        <f t="shared" si="90"/>
        <v>704.69</v>
      </c>
      <c r="GO80">
        <f t="shared" si="91"/>
        <v>0</v>
      </c>
      <c r="GP80">
        <f t="shared" si="92"/>
        <v>0</v>
      </c>
      <c r="GR80">
        <v>0</v>
      </c>
      <c r="GS80">
        <v>3</v>
      </c>
      <c r="GT80">
        <v>0</v>
      </c>
      <c r="GU80" t="s">
        <v>3</v>
      </c>
      <c r="GV80">
        <f t="shared" si="93"/>
        <v>0</v>
      </c>
      <c r="GW80">
        <v>1</v>
      </c>
      <c r="GX80">
        <f t="shared" si="94"/>
        <v>0</v>
      </c>
      <c r="HA80">
        <v>0</v>
      </c>
      <c r="HB80">
        <v>0</v>
      </c>
      <c r="HC80">
        <f t="shared" si="95"/>
        <v>0</v>
      </c>
      <c r="IK80">
        <v>0</v>
      </c>
    </row>
    <row r="81" spans="1:245" x14ac:dyDescent="0.2">
      <c r="A81">
        <v>18</v>
      </c>
      <c r="B81">
        <v>1</v>
      </c>
      <c r="C81">
        <v>174</v>
      </c>
      <c r="E81" t="s">
        <v>259</v>
      </c>
      <c r="F81" t="s">
        <v>260</v>
      </c>
      <c r="G81" t="s">
        <v>261</v>
      </c>
      <c r="H81" t="s">
        <v>37</v>
      </c>
      <c r="I81">
        <f>I80*J81</f>
        <v>1.23E-2</v>
      </c>
      <c r="J81">
        <v>3.0000000000000002E-2</v>
      </c>
      <c r="O81">
        <f t="shared" si="61"/>
        <v>459.72</v>
      </c>
      <c r="P81">
        <f t="shared" si="62"/>
        <v>459.72</v>
      </c>
      <c r="Q81">
        <f t="shared" si="63"/>
        <v>0</v>
      </c>
      <c r="R81">
        <f t="shared" si="64"/>
        <v>0</v>
      </c>
      <c r="S81">
        <f t="shared" si="65"/>
        <v>0</v>
      </c>
      <c r="T81">
        <f t="shared" si="66"/>
        <v>0</v>
      </c>
      <c r="U81">
        <f t="shared" si="67"/>
        <v>0</v>
      </c>
      <c r="V81">
        <f t="shared" si="68"/>
        <v>0</v>
      </c>
      <c r="W81">
        <f t="shared" si="69"/>
        <v>0</v>
      </c>
      <c r="X81">
        <f t="shared" si="70"/>
        <v>0</v>
      </c>
      <c r="Y81">
        <f t="shared" si="71"/>
        <v>0</v>
      </c>
      <c r="AA81">
        <v>31303232</v>
      </c>
      <c r="AB81">
        <f t="shared" si="72"/>
        <v>37375.4</v>
      </c>
      <c r="AC81">
        <f t="shared" si="73"/>
        <v>37375.4</v>
      </c>
      <c r="AD81">
        <f t="shared" ref="AD81:AD123" si="101">ROUND((((ET81)-(EU81))+AE81),1)</f>
        <v>0</v>
      </c>
      <c r="AE81">
        <f t="shared" ref="AE81:AE123" si="102">ROUND((EU81),1)</f>
        <v>0</v>
      </c>
      <c r="AF81">
        <f t="shared" ref="AF81:AF123" si="103">ROUND((EV81),1)</f>
        <v>0</v>
      </c>
      <c r="AG81">
        <f t="shared" si="74"/>
        <v>0</v>
      </c>
      <c r="AH81">
        <f t="shared" ref="AH81:AH123" si="104">(EW81)</f>
        <v>0</v>
      </c>
      <c r="AI81">
        <f t="shared" ref="AI81:AI123" si="105">(EX81)</f>
        <v>0</v>
      </c>
      <c r="AJ81">
        <f t="shared" si="75"/>
        <v>0</v>
      </c>
      <c r="AK81">
        <v>37375.379999999997</v>
      </c>
      <c r="AL81">
        <v>37375.379999999997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95</v>
      </c>
      <c r="AU81">
        <v>47</v>
      </c>
      <c r="AV81">
        <v>1</v>
      </c>
      <c r="AW81">
        <v>1</v>
      </c>
      <c r="AZ81">
        <v>1</v>
      </c>
      <c r="BA81">
        <v>1</v>
      </c>
      <c r="BB81">
        <v>1</v>
      </c>
      <c r="BC81">
        <v>1</v>
      </c>
      <c r="BD81" t="s">
        <v>3</v>
      </c>
      <c r="BE81" t="s">
        <v>3</v>
      </c>
      <c r="BF81" t="s">
        <v>3</v>
      </c>
      <c r="BG81" t="s">
        <v>3</v>
      </c>
      <c r="BH81">
        <v>3</v>
      </c>
      <c r="BI81">
        <v>1</v>
      </c>
      <c r="BJ81" t="s">
        <v>262</v>
      </c>
      <c r="BM81">
        <v>15001</v>
      </c>
      <c r="BN81">
        <v>0</v>
      </c>
      <c r="BO81" t="s">
        <v>3</v>
      </c>
      <c r="BP81">
        <v>0</v>
      </c>
      <c r="BQ81">
        <v>2</v>
      </c>
      <c r="BR81">
        <v>0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105</v>
      </c>
      <c r="CA81">
        <v>55</v>
      </c>
      <c r="CE81">
        <v>0</v>
      </c>
      <c r="CF81">
        <v>0</v>
      </c>
      <c r="CG81">
        <v>0</v>
      </c>
      <c r="CM81">
        <v>0</v>
      </c>
      <c r="CN81" t="s">
        <v>3</v>
      </c>
      <c r="CO81">
        <v>0</v>
      </c>
      <c r="CP81">
        <f t="shared" si="76"/>
        <v>459.72</v>
      </c>
      <c r="CQ81">
        <f t="shared" si="77"/>
        <v>37375.4</v>
      </c>
      <c r="CR81">
        <f t="shared" si="78"/>
        <v>0</v>
      </c>
      <c r="CS81">
        <f t="shared" si="79"/>
        <v>0</v>
      </c>
      <c r="CT81">
        <f t="shared" si="80"/>
        <v>0</v>
      </c>
      <c r="CU81">
        <f t="shared" si="81"/>
        <v>0</v>
      </c>
      <c r="CV81">
        <f t="shared" si="82"/>
        <v>0</v>
      </c>
      <c r="CW81">
        <f t="shared" si="83"/>
        <v>0</v>
      </c>
      <c r="CX81">
        <f t="shared" si="84"/>
        <v>0</v>
      </c>
      <c r="CY81">
        <f t="shared" si="85"/>
        <v>0</v>
      </c>
      <c r="CZ81">
        <f t="shared" si="86"/>
        <v>0</v>
      </c>
      <c r="DC81" t="s">
        <v>3</v>
      </c>
      <c r="DD81" t="s">
        <v>3</v>
      </c>
      <c r="DE81" t="s">
        <v>3</v>
      </c>
      <c r="DF81" t="s">
        <v>3</v>
      </c>
      <c r="DG81" t="s">
        <v>3</v>
      </c>
      <c r="DH81" t="s">
        <v>3</v>
      </c>
      <c r="DI81" t="s">
        <v>3</v>
      </c>
      <c r="DJ81" t="s">
        <v>3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1009</v>
      </c>
      <c r="DV81" t="s">
        <v>37</v>
      </c>
      <c r="DW81" t="s">
        <v>37</v>
      </c>
      <c r="DX81">
        <v>1000</v>
      </c>
      <c r="EE81">
        <v>31275826</v>
      </c>
      <c r="EF81">
        <v>2</v>
      </c>
      <c r="EG81" t="s">
        <v>22</v>
      </c>
      <c r="EH81">
        <v>0</v>
      </c>
      <c r="EI81" t="s">
        <v>3</v>
      </c>
      <c r="EJ81">
        <v>1</v>
      </c>
      <c r="EK81">
        <v>15001</v>
      </c>
      <c r="EL81" t="s">
        <v>124</v>
      </c>
      <c r="EM81" t="s">
        <v>125</v>
      </c>
      <c r="EO81" t="s">
        <v>3</v>
      </c>
      <c r="EQ81">
        <v>0</v>
      </c>
      <c r="ER81">
        <v>37375.379999999997</v>
      </c>
      <c r="ES81">
        <v>37375.379999999997</v>
      </c>
      <c r="ET81">
        <v>0</v>
      </c>
      <c r="EU81">
        <v>0</v>
      </c>
      <c r="EV81">
        <v>0</v>
      </c>
      <c r="EW81">
        <v>0</v>
      </c>
      <c r="EX81">
        <v>0</v>
      </c>
      <c r="FQ81">
        <v>0</v>
      </c>
      <c r="FR81">
        <f t="shared" si="87"/>
        <v>0</v>
      </c>
      <c r="FS81">
        <v>0</v>
      </c>
      <c r="FT81" t="s">
        <v>25</v>
      </c>
      <c r="FU81" t="s">
        <v>26</v>
      </c>
      <c r="FX81">
        <v>94.5</v>
      </c>
      <c r="FY81">
        <v>46.75</v>
      </c>
      <c r="GA81" t="s">
        <v>3</v>
      </c>
      <c r="GD81">
        <v>1</v>
      </c>
      <c r="GF81">
        <v>314753648</v>
      </c>
      <c r="GG81">
        <v>2</v>
      </c>
      <c r="GH81">
        <v>1</v>
      </c>
      <c r="GI81">
        <v>-2</v>
      </c>
      <c r="GJ81">
        <v>0</v>
      </c>
      <c r="GK81">
        <v>0</v>
      </c>
      <c r="GL81">
        <f t="shared" si="88"/>
        <v>0</v>
      </c>
      <c r="GM81">
        <f t="shared" si="89"/>
        <v>459.72</v>
      </c>
      <c r="GN81">
        <f t="shared" si="90"/>
        <v>459.72</v>
      </c>
      <c r="GO81">
        <f t="shared" si="91"/>
        <v>0</v>
      </c>
      <c r="GP81">
        <f t="shared" si="92"/>
        <v>0</v>
      </c>
      <c r="GR81">
        <v>0</v>
      </c>
      <c r="GS81">
        <v>3</v>
      </c>
      <c r="GT81">
        <v>0</v>
      </c>
      <c r="GU81" t="s">
        <v>3</v>
      </c>
      <c r="GV81">
        <f t="shared" si="93"/>
        <v>0</v>
      </c>
      <c r="GW81">
        <v>1</v>
      </c>
      <c r="GX81">
        <f t="shared" si="94"/>
        <v>0</v>
      </c>
      <c r="HA81">
        <v>0</v>
      </c>
      <c r="HB81">
        <v>0</v>
      </c>
      <c r="HC81">
        <f t="shared" si="95"/>
        <v>0</v>
      </c>
      <c r="IK81">
        <v>0</v>
      </c>
    </row>
    <row r="82" spans="1:245" x14ac:dyDescent="0.2">
      <c r="A82">
        <v>18</v>
      </c>
      <c r="B82">
        <v>1</v>
      </c>
      <c r="C82">
        <v>175</v>
      </c>
      <c r="E82" t="s">
        <v>263</v>
      </c>
      <c r="F82" t="s">
        <v>195</v>
      </c>
      <c r="G82" t="s">
        <v>196</v>
      </c>
      <c r="H82" t="s">
        <v>37</v>
      </c>
      <c r="I82">
        <f>I80*J82</f>
        <v>8.2000000000000007E-3</v>
      </c>
      <c r="J82">
        <v>2.0000000000000004E-2</v>
      </c>
      <c r="O82">
        <f t="shared" si="61"/>
        <v>92.05</v>
      </c>
      <c r="P82">
        <f t="shared" si="62"/>
        <v>92.05</v>
      </c>
      <c r="Q82">
        <f t="shared" si="63"/>
        <v>0</v>
      </c>
      <c r="R82">
        <f t="shared" si="64"/>
        <v>0</v>
      </c>
      <c r="S82">
        <f t="shared" si="65"/>
        <v>0</v>
      </c>
      <c r="T82">
        <f t="shared" si="66"/>
        <v>0</v>
      </c>
      <c r="U82">
        <f t="shared" si="67"/>
        <v>0</v>
      </c>
      <c r="V82">
        <f t="shared" si="68"/>
        <v>0</v>
      </c>
      <c r="W82">
        <f t="shared" si="69"/>
        <v>0</v>
      </c>
      <c r="X82">
        <f t="shared" si="70"/>
        <v>0</v>
      </c>
      <c r="Y82">
        <f t="shared" si="71"/>
        <v>0</v>
      </c>
      <c r="AA82">
        <v>31303232</v>
      </c>
      <c r="AB82">
        <f t="shared" si="72"/>
        <v>11225.8</v>
      </c>
      <c r="AC82">
        <f t="shared" si="73"/>
        <v>11225.8</v>
      </c>
      <c r="AD82">
        <f t="shared" si="101"/>
        <v>0</v>
      </c>
      <c r="AE82">
        <f t="shared" si="102"/>
        <v>0</v>
      </c>
      <c r="AF82">
        <f t="shared" si="103"/>
        <v>0</v>
      </c>
      <c r="AG82">
        <f t="shared" si="74"/>
        <v>0</v>
      </c>
      <c r="AH82">
        <f t="shared" si="104"/>
        <v>0</v>
      </c>
      <c r="AI82">
        <f t="shared" si="105"/>
        <v>0</v>
      </c>
      <c r="AJ82">
        <f t="shared" si="75"/>
        <v>0</v>
      </c>
      <c r="AK82">
        <v>11225.81</v>
      </c>
      <c r="AL82">
        <v>11225.81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95</v>
      </c>
      <c r="AU82">
        <v>47</v>
      </c>
      <c r="AV82">
        <v>1</v>
      </c>
      <c r="AW82">
        <v>1</v>
      </c>
      <c r="AZ82">
        <v>1</v>
      </c>
      <c r="BA82">
        <v>1</v>
      </c>
      <c r="BB82">
        <v>1</v>
      </c>
      <c r="BC82">
        <v>1</v>
      </c>
      <c r="BD82" t="s">
        <v>3</v>
      </c>
      <c r="BE82" t="s">
        <v>3</v>
      </c>
      <c r="BF82" t="s">
        <v>3</v>
      </c>
      <c r="BG82" t="s">
        <v>3</v>
      </c>
      <c r="BH82">
        <v>3</v>
      </c>
      <c r="BI82">
        <v>1</v>
      </c>
      <c r="BJ82" t="s">
        <v>197</v>
      </c>
      <c r="BM82">
        <v>15001</v>
      </c>
      <c r="BN82">
        <v>0</v>
      </c>
      <c r="BO82" t="s">
        <v>3</v>
      </c>
      <c r="BP82">
        <v>0</v>
      </c>
      <c r="BQ82">
        <v>2</v>
      </c>
      <c r="BR82">
        <v>0</v>
      </c>
      <c r="BS82">
        <v>1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105</v>
      </c>
      <c r="CA82">
        <v>55</v>
      </c>
      <c r="CE82">
        <v>0</v>
      </c>
      <c r="CF82">
        <v>0</v>
      </c>
      <c r="CG82">
        <v>0</v>
      </c>
      <c r="CM82">
        <v>0</v>
      </c>
      <c r="CN82" t="s">
        <v>3</v>
      </c>
      <c r="CO82">
        <v>0</v>
      </c>
      <c r="CP82">
        <f t="shared" si="76"/>
        <v>92.05</v>
      </c>
      <c r="CQ82">
        <f t="shared" si="77"/>
        <v>11225.8</v>
      </c>
      <c r="CR82">
        <f t="shared" si="78"/>
        <v>0</v>
      </c>
      <c r="CS82">
        <f t="shared" si="79"/>
        <v>0</v>
      </c>
      <c r="CT82">
        <f t="shared" si="80"/>
        <v>0</v>
      </c>
      <c r="CU82">
        <f t="shared" si="81"/>
        <v>0</v>
      </c>
      <c r="CV82">
        <f t="shared" si="82"/>
        <v>0</v>
      </c>
      <c r="CW82">
        <f t="shared" si="83"/>
        <v>0</v>
      </c>
      <c r="CX82">
        <f t="shared" si="84"/>
        <v>0</v>
      </c>
      <c r="CY82">
        <f t="shared" si="85"/>
        <v>0</v>
      </c>
      <c r="CZ82">
        <f t="shared" si="86"/>
        <v>0</v>
      </c>
      <c r="DC82" t="s">
        <v>3</v>
      </c>
      <c r="DD82" t="s">
        <v>3</v>
      </c>
      <c r="DE82" t="s">
        <v>3</v>
      </c>
      <c r="DF82" t="s">
        <v>3</v>
      </c>
      <c r="DG82" t="s">
        <v>3</v>
      </c>
      <c r="DH82" t="s">
        <v>3</v>
      </c>
      <c r="DI82" t="s">
        <v>3</v>
      </c>
      <c r="DJ82" t="s">
        <v>3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1009</v>
      </c>
      <c r="DV82" t="s">
        <v>37</v>
      </c>
      <c r="DW82" t="s">
        <v>37</v>
      </c>
      <c r="DX82">
        <v>1000</v>
      </c>
      <c r="EE82">
        <v>31275826</v>
      </c>
      <c r="EF82">
        <v>2</v>
      </c>
      <c r="EG82" t="s">
        <v>22</v>
      </c>
      <c r="EH82">
        <v>0</v>
      </c>
      <c r="EI82" t="s">
        <v>3</v>
      </c>
      <c r="EJ82">
        <v>1</v>
      </c>
      <c r="EK82">
        <v>15001</v>
      </c>
      <c r="EL82" t="s">
        <v>124</v>
      </c>
      <c r="EM82" t="s">
        <v>125</v>
      </c>
      <c r="EO82" t="s">
        <v>3</v>
      </c>
      <c r="EQ82">
        <v>0</v>
      </c>
      <c r="ER82">
        <v>11225.81</v>
      </c>
      <c r="ES82">
        <v>11225.81</v>
      </c>
      <c r="ET82">
        <v>0</v>
      </c>
      <c r="EU82">
        <v>0</v>
      </c>
      <c r="EV82">
        <v>0</v>
      </c>
      <c r="EW82">
        <v>0</v>
      </c>
      <c r="EX82">
        <v>0</v>
      </c>
      <c r="FQ82">
        <v>0</v>
      </c>
      <c r="FR82">
        <f t="shared" si="87"/>
        <v>0</v>
      </c>
      <c r="FS82">
        <v>0</v>
      </c>
      <c r="FT82" t="s">
        <v>25</v>
      </c>
      <c r="FU82" t="s">
        <v>26</v>
      </c>
      <c r="FX82">
        <v>94.5</v>
      </c>
      <c r="FY82">
        <v>46.75</v>
      </c>
      <c r="GA82" t="s">
        <v>3</v>
      </c>
      <c r="GD82">
        <v>1</v>
      </c>
      <c r="GF82">
        <v>-1039321151</v>
      </c>
      <c r="GG82">
        <v>2</v>
      </c>
      <c r="GH82">
        <v>1</v>
      </c>
      <c r="GI82">
        <v>-2</v>
      </c>
      <c r="GJ82">
        <v>0</v>
      </c>
      <c r="GK82">
        <v>0</v>
      </c>
      <c r="GL82">
        <f t="shared" si="88"/>
        <v>0</v>
      </c>
      <c r="GM82">
        <f t="shared" si="89"/>
        <v>92.05</v>
      </c>
      <c r="GN82">
        <f t="shared" si="90"/>
        <v>92.05</v>
      </c>
      <c r="GO82">
        <f t="shared" si="91"/>
        <v>0</v>
      </c>
      <c r="GP82">
        <f t="shared" si="92"/>
        <v>0</v>
      </c>
      <c r="GR82">
        <v>0</v>
      </c>
      <c r="GS82">
        <v>3</v>
      </c>
      <c r="GT82">
        <v>0</v>
      </c>
      <c r="GU82" t="s">
        <v>3</v>
      </c>
      <c r="GV82">
        <f t="shared" si="93"/>
        <v>0</v>
      </c>
      <c r="GW82">
        <v>1</v>
      </c>
      <c r="GX82">
        <f t="shared" si="94"/>
        <v>0</v>
      </c>
      <c r="HA82">
        <v>0</v>
      </c>
      <c r="HB82">
        <v>0</v>
      </c>
      <c r="HC82">
        <f t="shared" si="95"/>
        <v>0</v>
      </c>
      <c r="IK82">
        <v>0</v>
      </c>
    </row>
    <row r="83" spans="1:245" x14ac:dyDescent="0.2">
      <c r="A83">
        <v>17</v>
      </c>
      <c r="B83">
        <v>1</v>
      </c>
      <c r="E83" t="s">
        <v>264</v>
      </c>
      <c r="F83" t="s">
        <v>3</v>
      </c>
      <c r="G83" t="s">
        <v>265</v>
      </c>
      <c r="H83" t="s">
        <v>3</v>
      </c>
      <c r="I83">
        <v>0</v>
      </c>
      <c r="J83">
        <v>0</v>
      </c>
      <c r="O83">
        <f t="shared" si="61"/>
        <v>0</v>
      </c>
      <c r="P83">
        <f t="shared" si="62"/>
        <v>0</v>
      </c>
      <c r="Q83">
        <f t="shared" si="63"/>
        <v>0</v>
      </c>
      <c r="R83">
        <f t="shared" si="64"/>
        <v>0</v>
      </c>
      <c r="S83">
        <f t="shared" si="65"/>
        <v>0</v>
      </c>
      <c r="T83">
        <f t="shared" si="66"/>
        <v>0</v>
      </c>
      <c r="U83">
        <f t="shared" si="67"/>
        <v>0</v>
      </c>
      <c r="V83">
        <f t="shared" si="68"/>
        <v>0</v>
      </c>
      <c r="W83">
        <f t="shared" si="69"/>
        <v>0</v>
      </c>
      <c r="X83">
        <f t="shared" si="70"/>
        <v>0</v>
      </c>
      <c r="Y83">
        <f t="shared" si="71"/>
        <v>0</v>
      </c>
      <c r="AA83">
        <v>31303232</v>
      </c>
      <c r="AB83">
        <f t="shared" si="72"/>
        <v>0</v>
      </c>
      <c r="AC83">
        <f t="shared" si="73"/>
        <v>0</v>
      </c>
      <c r="AD83">
        <f t="shared" si="101"/>
        <v>0</v>
      </c>
      <c r="AE83">
        <f t="shared" si="102"/>
        <v>0</v>
      </c>
      <c r="AF83">
        <f t="shared" si="103"/>
        <v>0</v>
      </c>
      <c r="AG83">
        <f t="shared" si="74"/>
        <v>0</v>
      </c>
      <c r="AH83">
        <f t="shared" si="104"/>
        <v>0</v>
      </c>
      <c r="AI83">
        <f t="shared" si="105"/>
        <v>0</v>
      </c>
      <c r="AJ83">
        <f t="shared" si="75"/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1</v>
      </c>
      <c r="AW83">
        <v>1</v>
      </c>
      <c r="AZ83">
        <v>1</v>
      </c>
      <c r="BA83">
        <v>1</v>
      </c>
      <c r="BB83">
        <v>1</v>
      </c>
      <c r="BC83">
        <v>1</v>
      </c>
      <c r="BD83" t="s">
        <v>3</v>
      </c>
      <c r="BE83" t="s">
        <v>3</v>
      </c>
      <c r="BF83" t="s">
        <v>3</v>
      </c>
      <c r="BG83" t="s">
        <v>3</v>
      </c>
      <c r="BH83">
        <v>0</v>
      </c>
      <c r="BI83">
        <v>4</v>
      </c>
      <c r="BJ83" t="s">
        <v>3</v>
      </c>
      <c r="BM83">
        <v>0</v>
      </c>
      <c r="BN83">
        <v>0</v>
      </c>
      <c r="BO83" t="s">
        <v>3</v>
      </c>
      <c r="BP83">
        <v>0</v>
      </c>
      <c r="BQ83">
        <v>16</v>
      </c>
      <c r="BR83">
        <v>0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0</v>
      </c>
      <c r="CA83">
        <v>0</v>
      </c>
      <c r="CE83">
        <v>0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76"/>
        <v>0</v>
      </c>
      <c r="CQ83">
        <f t="shared" si="77"/>
        <v>0</v>
      </c>
      <c r="CR83">
        <f t="shared" si="78"/>
        <v>0</v>
      </c>
      <c r="CS83">
        <f t="shared" si="79"/>
        <v>0</v>
      </c>
      <c r="CT83">
        <f t="shared" si="80"/>
        <v>0</v>
      </c>
      <c r="CU83">
        <f t="shared" si="81"/>
        <v>0</v>
      </c>
      <c r="CV83">
        <f t="shared" si="82"/>
        <v>0</v>
      </c>
      <c r="CW83">
        <f t="shared" si="83"/>
        <v>0</v>
      </c>
      <c r="CX83">
        <f t="shared" si="84"/>
        <v>0</v>
      </c>
      <c r="CY83">
        <f t="shared" si="85"/>
        <v>0</v>
      </c>
      <c r="CZ83">
        <f t="shared" si="86"/>
        <v>0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EE83">
        <v>31275741</v>
      </c>
      <c r="EF83">
        <v>16</v>
      </c>
      <c r="EG83" t="s">
        <v>14</v>
      </c>
      <c r="EH83">
        <v>0</v>
      </c>
      <c r="EI83" t="s">
        <v>3</v>
      </c>
      <c r="EJ83">
        <v>4</v>
      </c>
      <c r="EK83">
        <v>0</v>
      </c>
      <c r="EL83" t="s">
        <v>15</v>
      </c>
      <c r="EM83" t="s">
        <v>16</v>
      </c>
      <c r="EO83" t="s">
        <v>3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FQ83">
        <v>0</v>
      </c>
      <c r="FR83">
        <f t="shared" si="87"/>
        <v>0</v>
      </c>
      <c r="FS83">
        <v>0</v>
      </c>
      <c r="FX83">
        <v>0</v>
      </c>
      <c r="FY83">
        <v>0</v>
      </c>
      <c r="GA83" t="s">
        <v>3</v>
      </c>
      <c r="GD83">
        <v>1</v>
      </c>
      <c r="GF83">
        <v>664386531</v>
      </c>
      <c r="GG83">
        <v>2</v>
      </c>
      <c r="GH83">
        <v>0</v>
      </c>
      <c r="GI83">
        <v>-2</v>
      </c>
      <c r="GJ83">
        <v>0</v>
      </c>
      <c r="GK83">
        <v>0</v>
      </c>
      <c r="GL83">
        <f t="shared" si="88"/>
        <v>0</v>
      </c>
      <c r="GM83">
        <f t="shared" si="89"/>
        <v>0</v>
      </c>
      <c r="GN83">
        <f t="shared" si="90"/>
        <v>0</v>
      </c>
      <c r="GO83">
        <f t="shared" si="91"/>
        <v>0</v>
      </c>
      <c r="GP83">
        <f t="shared" si="92"/>
        <v>0</v>
      </c>
      <c r="GR83">
        <v>0</v>
      </c>
      <c r="GS83">
        <v>3</v>
      </c>
      <c r="GT83">
        <v>0</v>
      </c>
      <c r="GU83" t="s">
        <v>3</v>
      </c>
      <c r="GV83">
        <f t="shared" si="93"/>
        <v>0</v>
      </c>
      <c r="GW83">
        <v>1</v>
      </c>
      <c r="GX83">
        <f t="shared" si="94"/>
        <v>0</v>
      </c>
      <c r="HA83">
        <v>0</v>
      </c>
      <c r="HB83">
        <v>0</v>
      </c>
      <c r="HC83">
        <f t="shared" si="95"/>
        <v>0</v>
      </c>
      <c r="IK83">
        <v>0</v>
      </c>
    </row>
    <row r="84" spans="1:245" x14ac:dyDescent="0.2">
      <c r="A84">
        <v>17</v>
      </c>
      <c r="B84">
        <v>1</v>
      </c>
      <c r="C84">
        <f>ROW(SmtRes!A181)</f>
        <v>181</v>
      </c>
      <c r="D84">
        <f>ROW(EtalonRes!A181)</f>
        <v>181</v>
      </c>
      <c r="E84" t="s">
        <v>266</v>
      </c>
      <c r="F84" t="s">
        <v>229</v>
      </c>
      <c r="G84" t="s">
        <v>230</v>
      </c>
      <c r="H84" t="s">
        <v>151</v>
      </c>
      <c r="I84">
        <f>ROUND(5.5/100,9)</f>
        <v>5.5E-2</v>
      </c>
      <c r="J84">
        <v>0</v>
      </c>
      <c r="O84">
        <f t="shared" si="61"/>
        <v>133.30000000000001</v>
      </c>
      <c r="P84">
        <f t="shared" si="62"/>
        <v>0</v>
      </c>
      <c r="Q84">
        <f t="shared" si="63"/>
        <v>98.72</v>
      </c>
      <c r="R84">
        <f t="shared" si="64"/>
        <v>12.51</v>
      </c>
      <c r="S84">
        <f t="shared" si="65"/>
        <v>34.58</v>
      </c>
      <c r="T84">
        <f t="shared" si="66"/>
        <v>0</v>
      </c>
      <c r="U84">
        <f t="shared" si="67"/>
        <v>4.2746000000000004</v>
      </c>
      <c r="V84">
        <f t="shared" si="68"/>
        <v>0.92675000000000007</v>
      </c>
      <c r="W84">
        <f t="shared" si="69"/>
        <v>0</v>
      </c>
      <c r="X84">
        <f t="shared" si="70"/>
        <v>48.97</v>
      </c>
      <c r="Y84">
        <f t="shared" si="71"/>
        <v>28.25</v>
      </c>
      <c r="AA84">
        <v>31303232</v>
      </c>
      <c r="AB84">
        <f t="shared" si="72"/>
        <v>2423.6999999999998</v>
      </c>
      <c r="AC84">
        <f t="shared" si="73"/>
        <v>0</v>
      </c>
      <c r="AD84">
        <f t="shared" si="101"/>
        <v>1794.9</v>
      </c>
      <c r="AE84">
        <f t="shared" si="102"/>
        <v>227.5</v>
      </c>
      <c r="AF84">
        <f t="shared" si="103"/>
        <v>628.79999999999995</v>
      </c>
      <c r="AG84">
        <f t="shared" si="74"/>
        <v>0</v>
      </c>
      <c r="AH84">
        <f t="shared" si="104"/>
        <v>77.72</v>
      </c>
      <c r="AI84">
        <f t="shared" si="105"/>
        <v>16.850000000000001</v>
      </c>
      <c r="AJ84">
        <f t="shared" si="75"/>
        <v>0</v>
      </c>
      <c r="AK84">
        <v>2423.63</v>
      </c>
      <c r="AL84">
        <v>0</v>
      </c>
      <c r="AM84">
        <v>1794.88</v>
      </c>
      <c r="AN84">
        <v>227.48</v>
      </c>
      <c r="AO84">
        <v>628.75</v>
      </c>
      <c r="AP84">
        <v>0</v>
      </c>
      <c r="AQ84">
        <v>77.72</v>
      </c>
      <c r="AR84">
        <v>16.850000000000001</v>
      </c>
      <c r="AS84">
        <v>0</v>
      </c>
      <c r="AT84">
        <v>104</v>
      </c>
      <c r="AU84">
        <v>60</v>
      </c>
      <c r="AV84">
        <v>1</v>
      </c>
      <c r="AW84">
        <v>1</v>
      </c>
      <c r="AZ84">
        <v>1</v>
      </c>
      <c r="BA84">
        <v>1</v>
      </c>
      <c r="BB84">
        <v>1</v>
      </c>
      <c r="BC84">
        <v>1</v>
      </c>
      <c r="BD84" t="s">
        <v>3</v>
      </c>
      <c r="BE84" t="s">
        <v>3</v>
      </c>
      <c r="BF84" t="s">
        <v>3</v>
      </c>
      <c r="BG84" t="s">
        <v>3</v>
      </c>
      <c r="BH84">
        <v>0</v>
      </c>
      <c r="BI84">
        <v>1</v>
      </c>
      <c r="BJ84" t="s">
        <v>231</v>
      </c>
      <c r="BM84">
        <v>68001</v>
      </c>
      <c r="BN84">
        <v>0</v>
      </c>
      <c r="BO84" t="s">
        <v>3</v>
      </c>
      <c r="BP84">
        <v>0</v>
      </c>
      <c r="BQ84">
        <v>6</v>
      </c>
      <c r="BR84">
        <v>0</v>
      </c>
      <c r="BS84">
        <v>1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104</v>
      </c>
      <c r="CA84">
        <v>60</v>
      </c>
      <c r="CE84">
        <v>0</v>
      </c>
      <c r="CF84">
        <v>0</v>
      </c>
      <c r="CG84">
        <v>0</v>
      </c>
      <c r="CM84">
        <v>0</v>
      </c>
      <c r="CN84" t="s">
        <v>3</v>
      </c>
      <c r="CO84">
        <v>0</v>
      </c>
      <c r="CP84">
        <f t="shared" si="76"/>
        <v>133.30000000000001</v>
      </c>
      <c r="CQ84">
        <f t="shared" si="77"/>
        <v>0</v>
      </c>
      <c r="CR84">
        <f t="shared" si="78"/>
        <v>1794.9</v>
      </c>
      <c r="CS84">
        <f t="shared" si="79"/>
        <v>227.5</v>
      </c>
      <c r="CT84">
        <f t="shared" si="80"/>
        <v>628.79999999999995</v>
      </c>
      <c r="CU84">
        <f t="shared" si="81"/>
        <v>0</v>
      </c>
      <c r="CV84">
        <f t="shared" si="82"/>
        <v>77.72</v>
      </c>
      <c r="CW84">
        <f t="shared" si="83"/>
        <v>16.850000000000001</v>
      </c>
      <c r="CX84">
        <f t="shared" si="84"/>
        <v>0</v>
      </c>
      <c r="CY84">
        <f t="shared" si="85"/>
        <v>48.973599999999998</v>
      </c>
      <c r="CZ84">
        <f t="shared" si="86"/>
        <v>28.253999999999998</v>
      </c>
      <c r="DC84" t="s">
        <v>3</v>
      </c>
      <c r="DD84" t="s">
        <v>3</v>
      </c>
      <c r="DE84" t="s">
        <v>3</v>
      </c>
      <c r="DF84" t="s">
        <v>3</v>
      </c>
      <c r="DG84" t="s">
        <v>3</v>
      </c>
      <c r="DH84" t="s">
        <v>3</v>
      </c>
      <c r="DI84" t="s">
        <v>3</v>
      </c>
      <c r="DJ84" t="s">
        <v>3</v>
      </c>
      <c r="DK84" t="s">
        <v>3</v>
      </c>
      <c r="DL84" t="s">
        <v>3</v>
      </c>
      <c r="DM84" t="s">
        <v>3</v>
      </c>
      <c r="DN84">
        <v>0</v>
      </c>
      <c r="DO84">
        <v>0</v>
      </c>
      <c r="DP84">
        <v>1</v>
      </c>
      <c r="DQ84">
        <v>1</v>
      </c>
      <c r="DU84">
        <v>1007</v>
      </c>
      <c r="DV84" t="s">
        <v>151</v>
      </c>
      <c r="DW84" t="s">
        <v>151</v>
      </c>
      <c r="DX84">
        <v>100</v>
      </c>
      <c r="EE84">
        <v>31275926</v>
      </c>
      <c r="EF84">
        <v>6</v>
      </c>
      <c r="EG84" t="s">
        <v>31</v>
      </c>
      <c r="EH84">
        <v>0</v>
      </c>
      <c r="EI84" t="s">
        <v>3</v>
      </c>
      <c r="EJ84">
        <v>1</v>
      </c>
      <c r="EK84">
        <v>68001</v>
      </c>
      <c r="EL84" t="s">
        <v>232</v>
      </c>
      <c r="EM84" t="s">
        <v>233</v>
      </c>
      <c r="EO84" t="s">
        <v>3</v>
      </c>
      <c r="EQ84">
        <v>0</v>
      </c>
      <c r="ER84">
        <v>2423.63</v>
      </c>
      <c r="ES84">
        <v>0</v>
      </c>
      <c r="ET84">
        <v>1794.88</v>
      </c>
      <c r="EU84">
        <v>227.48</v>
      </c>
      <c r="EV84">
        <v>628.75</v>
      </c>
      <c r="EW84">
        <v>77.72</v>
      </c>
      <c r="EX84">
        <v>16.850000000000001</v>
      </c>
      <c r="EY84">
        <v>0</v>
      </c>
      <c r="FQ84">
        <v>0</v>
      </c>
      <c r="FR84">
        <f t="shared" si="87"/>
        <v>0</v>
      </c>
      <c r="FS84">
        <v>0</v>
      </c>
      <c r="FX84">
        <v>104</v>
      </c>
      <c r="FY84">
        <v>60</v>
      </c>
      <c r="GA84" t="s">
        <v>3</v>
      </c>
      <c r="GD84">
        <v>1</v>
      </c>
      <c r="GF84">
        <v>-846410246</v>
      </c>
      <c r="GG84">
        <v>2</v>
      </c>
      <c r="GH84">
        <v>1</v>
      </c>
      <c r="GI84">
        <v>-2</v>
      </c>
      <c r="GJ84">
        <v>0</v>
      </c>
      <c r="GK84">
        <v>0</v>
      </c>
      <c r="GL84">
        <f t="shared" si="88"/>
        <v>0</v>
      </c>
      <c r="GM84">
        <f t="shared" si="89"/>
        <v>210.52</v>
      </c>
      <c r="GN84">
        <f t="shared" si="90"/>
        <v>210.52</v>
      </c>
      <c r="GO84">
        <f t="shared" si="91"/>
        <v>0</v>
      </c>
      <c r="GP84">
        <f t="shared" si="92"/>
        <v>0</v>
      </c>
      <c r="GR84">
        <v>0</v>
      </c>
      <c r="GS84">
        <v>3</v>
      </c>
      <c r="GT84">
        <v>0</v>
      </c>
      <c r="GU84" t="s">
        <v>3</v>
      </c>
      <c r="GV84">
        <f t="shared" si="93"/>
        <v>0</v>
      </c>
      <c r="GW84">
        <v>1</v>
      </c>
      <c r="GX84">
        <f t="shared" si="94"/>
        <v>0</v>
      </c>
      <c r="HA84">
        <v>0</v>
      </c>
      <c r="HB84">
        <v>0</v>
      </c>
      <c r="HC84">
        <f t="shared" si="95"/>
        <v>0</v>
      </c>
      <c r="IK84">
        <v>0</v>
      </c>
    </row>
    <row r="85" spans="1:245" x14ac:dyDescent="0.2">
      <c r="A85">
        <v>17</v>
      </c>
      <c r="B85">
        <v>1</v>
      </c>
      <c r="C85">
        <f>ROW(SmtRes!A182)</f>
        <v>182</v>
      </c>
      <c r="D85">
        <f>ROW(EtalonRes!A182)</f>
        <v>182</v>
      </c>
      <c r="E85" t="s">
        <v>267</v>
      </c>
      <c r="F85" t="s">
        <v>268</v>
      </c>
      <c r="G85" t="s">
        <v>269</v>
      </c>
      <c r="H85" t="s">
        <v>151</v>
      </c>
      <c r="I85">
        <f>ROUND(16/100,9)</f>
        <v>0.16</v>
      </c>
      <c r="J85">
        <v>0</v>
      </c>
      <c r="O85">
        <f t="shared" si="61"/>
        <v>147.26</v>
      </c>
      <c r="P85">
        <f t="shared" si="62"/>
        <v>0</v>
      </c>
      <c r="Q85">
        <f t="shared" si="63"/>
        <v>0</v>
      </c>
      <c r="R85">
        <f t="shared" si="64"/>
        <v>0</v>
      </c>
      <c r="S85">
        <f t="shared" si="65"/>
        <v>147.26</v>
      </c>
      <c r="T85">
        <f t="shared" si="66"/>
        <v>0</v>
      </c>
      <c r="U85">
        <f t="shared" si="67"/>
        <v>18.88</v>
      </c>
      <c r="V85">
        <f t="shared" si="68"/>
        <v>0</v>
      </c>
      <c r="W85">
        <f t="shared" si="69"/>
        <v>0</v>
      </c>
      <c r="X85">
        <f t="shared" si="70"/>
        <v>106.03</v>
      </c>
      <c r="Y85">
        <f t="shared" si="71"/>
        <v>55.96</v>
      </c>
      <c r="AA85">
        <v>31303232</v>
      </c>
      <c r="AB85">
        <f t="shared" si="72"/>
        <v>920.4</v>
      </c>
      <c r="AC85">
        <f t="shared" si="73"/>
        <v>0</v>
      </c>
      <c r="AD85">
        <f t="shared" si="101"/>
        <v>0</v>
      </c>
      <c r="AE85">
        <f t="shared" si="102"/>
        <v>0</v>
      </c>
      <c r="AF85">
        <f t="shared" si="103"/>
        <v>920.4</v>
      </c>
      <c r="AG85">
        <f t="shared" si="74"/>
        <v>0</v>
      </c>
      <c r="AH85">
        <f t="shared" si="104"/>
        <v>118</v>
      </c>
      <c r="AI85">
        <f t="shared" si="105"/>
        <v>0</v>
      </c>
      <c r="AJ85">
        <f t="shared" si="75"/>
        <v>0</v>
      </c>
      <c r="AK85">
        <v>920.4</v>
      </c>
      <c r="AL85">
        <v>0</v>
      </c>
      <c r="AM85">
        <v>0</v>
      </c>
      <c r="AN85">
        <v>0</v>
      </c>
      <c r="AO85">
        <v>920.4</v>
      </c>
      <c r="AP85">
        <v>0</v>
      </c>
      <c r="AQ85">
        <v>118</v>
      </c>
      <c r="AR85">
        <v>0</v>
      </c>
      <c r="AS85">
        <v>0</v>
      </c>
      <c r="AT85">
        <v>72</v>
      </c>
      <c r="AU85">
        <v>38</v>
      </c>
      <c r="AV85">
        <v>1</v>
      </c>
      <c r="AW85">
        <v>1</v>
      </c>
      <c r="AZ85">
        <v>1</v>
      </c>
      <c r="BA85">
        <v>1</v>
      </c>
      <c r="BB85">
        <v>1</v>
      </c>
      <c r="BC85">
        <v>1</v>
      </c>
      <c r="BD85" t="s">
        <v>3</v>
      </c>
      <c r="BE85" t="s">
        <v>3</v>
      </c>
      <c r="BF85" t="s">
        <v>3</v>
      </c>
      <c r="BG85" t="s">
        <v>3</v>
      </c>
      <c r="BH85">
        <v>0</v>
      </c>
      <c r="BI85">
        <v>1</v>
      </c>
      <c r="BJ85" t="s">
        <v>270</v>
      </c>
      <c r="BM85">
        <v>1003</v>
      </c>
      <c r="BN85">
        <v>0</v>
      </c>
      <c r="BO85" t="s">
        <v>3</v>
      </c>
      <c r="BP85">
        <v>0</v>
      </c>
      <c r="BQ85">
        <v>2</v>
      </c>
      <c r="BR85">
        <v>0</v>
      </c>
      <c r="BS85">
        <v>1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80</v>
      </c>
      <c r="CA85">
        <v>45</v>
      </c>
      <c r="CE85">
        <v>0</v>
      </c>
      <c r="CF85">
        <v>0</v>
      </c>
      <c r="CG85">
        <v>0</v>
      </c>
      <c r="CM85">
        <v>0</v>
      </c>
      <c r="CN85" t="s">
        <v>3</v>
      </c>
      <c r="CO85">
        <v>0</v>
      </c>
      <c r="CP85">
        <f t="shared" si="76"/>
        <v>147.26</v>
      </c>
      <c r="CQ85">
        <f t="shared" si="77"/>
        <v>0</v>
      </c>
      <c r="CR85">
        <f t="shared" si="78"/>
        <v>0</v>
      </c>
      <c r="CS85">
        <f t="shared" si="79"/>
        <v>0</v>
      </c>
      <c r="CT85">
        <f t="shared" si="80"/>
        <v>920.4</v>
      </c>
      <c r="CU85">
        <f t="shared" si="81"/>
        <v>0</v>
      </c>
      <c r="CV85">
        <f t="shared" si="82"/>
        <v>118</v>
      </c>
      <c r="CW85">
        <f t="shared" si="83"/>
        <v>0</v>
      </c>
      <c r="CX85">
        <f t="shared" si="84"/>
        <v>0</v>
      </c>
      <c r="CY85">
        <f t="shared" si="85"/>
        <v>106.02719999999999</v>
      </c>
      <c r="CZ85">
        <f t="shared" si="86"/>
        <v>55.958799999999989</v>
      </c>
      <c r="DC85" t="s">
        <v>3</v>
      </c>
      <c r="DD85" t="s">
        <v>3</v>
      </c>
      <c r="DE85" t="s">
        <v>3</v>
      </c>
      <c r="DF85" t="s">
        <v>3</v>
      </c>
      <c r="DG85" t="s">
        <v>3</v>
      </c>
      <c r="DH85" t="s">
        <v>3</v>
      </c>
      <c r="DI85" t="s">
        <v>3</v>
      </c>
      <c r="DJ85" t="s">
        <v>3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DU85">
        <v>1007</v>
      </c>
      <c r="DV85" t="s">
        <v>151</v>
      </c>
      <c r="DW85" t="s">
        <v>151</v>
      </c>
      <c r="DX85">
        <v>100</v>
      </c>
      <c r="EE85">
        <v>31275776</v>
      </c>
      <c r="EF85">
        <v>2</v>
      </c>
      <c r="EG85" t="s">
        <v>22</v>
      </c>
      <c r="EH85">
        <v>0</v>
      </c>
      <c r="EI85" t="s">
        <v>3</v>
      </c>
      <c r="EJ85">
        <v>1</v>
      </c>
      <c r="EK85">
        <v>1003</v>
      </c>
      <c r="EL85" t="s">
        <v>271</v>
      </c>
      <c r="EM85" t="s">
        <v>272</v>
      </c>
      <c r="EO85" t="s">
        <v>3</v>
      </c>
      <c r="EQ85">
        <v>0</v>
      </c>
      <c r="ER85">
        <v>920.4</v>
      </c>
      <c r="ES85">
        <v>0</v>
      </c>
      <c r="ET85">
        <v>0</v>
      </c>
      <c r="EU85">
        <v>0</v>
      </c>
      <c r="EV85">
        <v>920.4</v>
      </c>
      <c r="EW85">
        <v>118</v>
      </c>
      <c r="EX85">
        <v>0</v>
      </c>
      <c r="EY85">
        <v>0</v>
      </c>
      <c r="FQ85">
        <v>0</v>
      </c>
      <c r="FR85">
        <f t="shared" si="87"/>
        <v>0</v>
      </c>
      <c r="FS85">
        <v>0</v>
      </c>
      <c r="FT85" t="s">
        <v>25</v>
      </c>
      <c r="FU85" t="s">
        <v>26</v>
      </c>
      <c r="FX85">
        <v>72</v>
      </c>
      <c r="FY85">
        <v>38.25</v>
      </c>
      <c r="GA85" t="s">
        <v>3</v>
      </c>
      <c r="GD85">
        <v>1</v>
      </c>
      <c r="GF85">
        <v>-1300212051</v>
      </c>
      <c r="GG85">
        <v>2</v>
      </c>
      <c r="GH85">
        <v>1</v>
      </c>
      <c r="GI85">
        <v>-2</v>
      </c>
      <c r="GJ85">
        <v>0</v>
      </c>
      <c r="GK85">
        <v>0</v>
      </c>
      <c r="GL85">
        <f t="shared" si="88"/>
        <v>0</v>
      </c>
      <c r="GM85">
        <f t="shared" si="89"/>
        <v>309.25</v>
      </c>
      <c r="GN85">
        <f t="shared" si="90"/>
        <v>309.25</v>
      </c>
      <c r="GO85">
        <f t="shared" si="91"/>
        <v>0</v>
      </c>
      <c r="GP85">
        <f t="shared" si="92"/>
        <v>0</v>
      </c>
      <c r="GR85">
        <v>0</v>
      </c>
      <c r="GS85">
        <v>3</v>
      </c>
      <c r="GT85">
        <v>0</v>
      </c>
      <c r="GU85" t="s">
        <v>3</v>
      </c>
      <c r="GV85">
        <f t="shared" si="93"/>
        <v>0</v>
      </c>
      <c r="GW85">
        <v>1</v>
      </c>
      <c r="GX85">
        <f t="shared" si="94"/>
        <v>0</v>
      </c>
      <c r="HA85">
        <v>0</v>
      </c>
      <c r="HB85">
        <v>0</v>
      </c>
      <c r="HC85">
        <f t="shared" si="95"/>
        <v>0</v>
      </c>
      <c r="IK85">
        <v>0</v>
      </c>
    </row>
    <row r="86" spans="1:245" x14ac:dyDescent="0.2">
      <c r="A86">
        <v>17</v>
      </c>
      <c r="B86">
        <v>1</v>
      </c>
      <c r="C86">
        <f>ROW(SmtRes!A189)</f>
        <v>189</v>
      </c>
      <c r="D86">
        <f>ROW(EtalonRes!A189)</f>
        <v>189</v>
      </c>
      <c r="E86" t="s">
        <v>273</v>
      </c>
      <c r="F86" t="s">
        <v>274</v>
      </c>
      <c r="G86" t="s">
        <v>275</v>
      </c>
      <c r="H86" t="s">
        <v>135</v>
      </c>
      <c r="I86">
        <v>5.5</v>
      </c>
      <c r="J86">
        <v>0</v>
      </c>
      <c r="O86">
        <f t="shared" si="61"/>
        <v>314.05</v>
      </c>
      <c r="P86">
        <f t="shared" si="62"/>
        <v>2.2000000000000002</v>
      </c>
      <c r="Q86">
        <f t="shared" si="63"/>
        <v>149.6</v>
      </c>
      <c r="R86">
        <f t="shared" si="64"/>
        <v>16.5</v>
      </c>
      <c r="S86">
        <f t="shared" si="65"/>
        <v>162.25</v>
      </c>
      <c r="T86">
        <f t="shared" si="66"/>
        <v>0</v>
      </c>
      <c r="U86">
        <f t="shared" si="67"/>
        <v>18.755000000000003</v>
      </c>
      <c r="V86">
        <f t="shared" si="68"/>
        <v>1.65</v>
      </c>
      <c r="W86">
        <f t="shared" si="69"/>
        <v>0</v>
      </c>
      <c r="X86">
        <f t="shared" si="70"/>
        <v>198.41</v>
      </c>
      <c r="Y86">
        <f t="shared" si="71"/>
        <v>114.4</v>
      </c>
      <c r="AA86">
        <v>31303232</v>
      </c>
      <c r="AB86">
        <f t="shared" si="72"/>
        <v>57.1</v>
      </c>
      <c r="AC86">
        <f t="shared" si="73"/>
        <v>0.4</v>
      </c>
      <c r="AD86">
        <f t="shared" si="101"/>
        <v>27.2</v>
      </c>
      <c r="AE86">
        <f t="shared" si="102"/>
        <v>3</v>
      </c>
      <c r="AF86">
        <f t="shared" si="103"/>
        <v>29.5</v>
      </c>
      <c r="AG86">
        <f t="shared" si="74"/>
        <v>0</v>
      </c>
      <c r="AH86">
        <f t="shared" si="104"/>
        <v>3.41</v>
      </c>
      <c r="AI86">
        <f t="shared" si="105"/>
        <v>0.3</v>
      </c>
      <c r="AJ86">
        <f t="shared" si="75"/>
        <v>0</v>
      </c>
      <c r="AK86">
        <v>57.07</v>
      </c>
      <c r="AL86">
        <v>0.37</v>
      </c>
      <c r="AM86">
        <v>27.24</v>
      </c>
      <c r="AN86">
        <v>3.01</v>
      </c>
      <c r="AO86">
        <v>29.46</v>
      </c>
      <c r="AP86">
        <v>0</v>
      </c>
      <c r="AQ86">
        <v>3.41</v>
      </c>
      <c r="AR86">
        <v>0.3</v>
      </c>
      <c r="AS86">
        <v>0</v>
      </c>
      <c r="AT86">
        <v>111</v>
      </c>
      <c r="AU86">
        <v>64</v>
      </c>
      <c r="AV86">
        <v>1</v>
      </c>
      <c r="AW86">
        <v>1</v>
      </c>
      <c r="AZ86">
        <v>1</v>
      </c>
      <c r="BA86">
        <v>1</v>
      </c>
      <c r="BB86">
        <v>1</v>
      </c>
      <c r="BC86">
        <v>1</v>
      </c>
      <c r="BD86" t="s">
        <v>3</v>
      </c>
      <c r="BE86" t="s">
        <v>3</v>
      </c>
      <c r="BF86" t="s">
        <v>3</v>
      </c>
      <c r="BG86" t="s">
        <v>3</v>
      </c>
      <c r="BH86">
        <v>0</v>
      </c>
      <c r="BI86">
        <v>1</v>
      </c>
      <c r="BJ86" t="s">
        <v>276</v>
      </c>
      <c r="BM86">
        <v>11001</v>
      </c>
      <c r="BN86">
        <v>0</v>
      </c>
      <c r="BO86" t="s">
        <v>3</v>
      </c>
      <c r="BP86">
        <v>0</v>
      </c>
      <c r="BQ86">
        <v>2</v>
      </c>
      <c r="BR86">
        <v>0</v>
      </c>
      <c r="BS86">
        <v>1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123</v>
      </c>
      <c r="CA86">
        <v>75</v>
      </c>
      <c r="CE86">
        <v>0</v>
      </c>
      <c r="CF86">
        <v>0</v>
      </c>
      <c r="CG86">
        <v>0</v>
      </c>
      <c r="CM86">
        <v>0</v>
      </c>
      <c r="CN86" t="s">
        <v>3</v>
      </c>
      <c r="CO86">
        <v>0</v>
      </c>
      <c r="CP86">
        <f t="shared" si="76"/>
        <v>314.04999999999995</v>
      </c>
      <c r="CQ86">
        <f t="shared" si="77"/>
        <v>0.4</v>
      </c>
      <c r="CR86">
        <f t="shared" si="78"/>
        <v>27.2</v>
      </c>
      <c r="CS86">
        <f t="shared" si="79"/>
        <v>3</v>
      </c>
      <c r="CT86">
        <f t="shared" si="80"/>
        <v>29.5</v>
      </c>
      <c r="CU86">
        <f t="shared" si="81"/>
        <v>0</v>
      </c>
      <c r="CV86">
        <f t="shared" si="82"/>
        <v>3.41</v>
      </c>
      <c r="CW86">
        <f t="shared" si="83"/>
        <v>0.3</v>
      </c>
      <c r="CX86">
        <f t="shared" si="84"/>
        <v>0</v>
      </c>
      <c r="CY86">
        <f t="shared" si="85"/>
        <v>198.41249999999999</v>
      </c>
      <c r="CZ86">
        <f t="shared" si="86"/>
        <v>114.4</v>
      </c>
      <c r="DC86" t="s">
        <v>3</v>
      </c>
      <c r="DD86" t="s">
        <v>3</v>
      </c>
      <c r="DE86" t="s">
        <v>3</v>
      </c>
      <c r="DF86" t="s">
        <v>3</v>
      </c>
      <c r="DG86" t="s">
        <v>3</v>
      </c>
      <c r="DH86" t="s">
        <v>3</v>
      </c>
      <c r="DI86" t="s">
        <v>3</v>
      </c>
      <c r="DJ86" t="s">
        <v>3</v>
      </c>
      <c r="DK86" t="s">
        <v>3</v>
      </c>
      <c r="DL86" t="s">
        <v>3</v>
      </c>
      <c r="DM86" t="s">
        <v>3</v>
      </c>
      <c r="DN86">
        <v>0</v>
      </c>
      <c r="DO86">
        <v>0</v>
      </c>
      <c r="DP86">
        <v>1</v>
      </c>
      <c r="DQ86">
        <v>1</v>
      </c>
      <c r="DU86">
        <v>1007</v>
      </c>
      <c r="DV86" t="s">
        <v>135</v>
      </c>
      <c r="DW86" t="s">
        <v>135</v>
      </c>
      <c r="DX86">
        <v>1</v>
      </c>
      <c r="EE86">
        <v>31275801</v>
      </c>
      <c r="EF86">
        <v>2</v>
      </c>
      <c r="EG86" t="s">
        <v>22</v>
      </c>
      <c r="EH86">
        <v>0</v>
      </c>
      <c r="EI86" t="s">
        <v>3</v>
      </c>
      <c r="EJ86">
        <v>1</v>
      </c>
      <c r="EK86">
        <v>11001</v>
      </c>
      <c r="EL86" t="s">
        <v>277</v>
      </c>
      <c r="EM86" t="s">
        <v>278</v>
      </c>
      <c r="EO86" t="s">
        <v>3</v>
      </c>
      <c r="EQ86">
        <v>0</v>
      </c>
      <c r="ER86">
        <v>57.07</v>
      </c>
      <c r="ES86">
        <v>0.37</v>
      </c>
      <c r="ET86">
        <v>27.24</v>
      </c>
      <c r="EU86">
        <v>3.01</v>
      </c>
      <c r="EV86">
        <v>29.46</v>
      </c>
      <c r="EW86">
        <v>3.41</v>
      </c>
      <c r="EX86">
        <v>0.3</v>
      </c>
      <c r="EY86">
        <v>0</v>
      </c>
      <c r="FQ86">
        <v>0</v>
      </c>
      <c r="FR86">
        <f t="shared" si="87"/>
        <v>0</v>
      </c>
      <c r="FS86">
        <v>0</v>
      </c>
      <c r="FT86" t="s">
        <v>25</v>
      </c>
      <c r="FU86" t="s">
        <v>26</v>
      </c>
      <c r="FX86">
        <v>110.7</v>
      </c>
      <c r="FY86">
        <v>63.75</v>
      </c>
      <c r="GA86" t="s">
        <v>3</v>
      </c>
      <c r="GD86">
        <v>1</v>
      </c>
      <c r="GF86">
        <v>-287807671</v>
      </c>
      <c r="GG86">
        <v>2</v>
      </c>
      <c r="GH86">
        <v>1</v>
      </c>
      <c r="GI86">
        <v>-2</v>
      </c>
      <c r="GJ86">
        <v>0</v>
      </c>
      <c r="GK86">
        <v>0</v>
      </c>
      <c r="GL86">
        <f t="shared" si="88"/>
        <v>0</v>
      </c>
      <c r="GM86">
        <f t="shared" si="89"/>
        <v>626.86</v>
      </c>
      <c r="GN86">
        <f t="shared" si="90"/>
        <v>626.86</v>
      </c>
      <c r="GO86">
        <f t="shared" si="91"/>
        <v>0</v>
      </c>
      <c r="GP86">
        <f t="shared" si="92"/>
        <v>0</v>
      </c>
      <c r="GR86">
        <v>0</v>
      </c>
      <c r="GS86">
        <v>3</v>
      </c>
      <c r="GT86">
        <v>0</v>
      </c>
      <c r="GU86" t="s">
        <v>3</v>
      </c>
      <c r="GV86">
        <f t="shared" si="93"/>
        <v>0</v>
      </c>
      <c r="GW86">
        <v>1</v>
      </c>
      <c r="GX86">
        <f t="shared" si="94"/>
        <v>0</v>
      </c>
      <c r="HA86">
        <v>0</v>
      </c>
      <c r="HB86">
        <v>0</v>
      </c>
      <c r="HC86">
        <f t="shared" si="95"/>
        <v>0</v>
      </c>
      <c r="IK86">
        <v>0</v>
      </c>
    </row>
    <row r="87" spans="1:245" x14ac:dyDescent="0.2">
      <c r="A87">
        <v>18</v>
      </c>
      <c r="B87">
        <v>1</v>
      </c>
      <c r="C87">
        <v>189</v>
      </c>
      <c r="E87" t="s">
        <v>279</v>
      </c>
      <c r="F87" t="s">
        <v>280</v>
      </c>
      <c r="G87" t="s">
        <v>281</v>
      </c>
      <c r="H87" t="s">
        <v>135</v>
      </c>
      <c r="I87">
        <f>I86*J87</f>
        <v>6.6</v>
      </c>
      <c r="J87">
        <v>1.2</v>
      </c>
      <c r="O87">
        <f t="shared" si="61"/>
        <v>364.98</v>
      </c>
      <c r="P87">
        <f t="shared" si="62"/>
        <v>364.98</v>
      </c>
      <c r="Q87">
        <f t="shared" si="63"/>
        <v>0</v>
      </c>
      <c r="R87">
        <f t="shared" si="64"/>
        <v>0</v>
      </c>
      <c r="S87">
        <f t="shared" si="65"/>
        <v>0</v>
      </c>
      <c r="T87">
        <f t="shared" si="66"/>
        <v>0</v>
      </c>
      <c r="U87">
        <f t="shared" si="67"/>
        <v>0</v>
      </c>
      <c r="V87">
        <f t="shared" si="68"/>
        <v>0</v>
      </c>
      <c r="W87">
        <f t="shared" si="69"/>
        <v>0</v>
      </c>
      <c r="X87">
        <f t="shared" si="70"/>
        <v>0</v>
      </c>
      <c r="Y87">
        <f t="shared" si="71"/>
        <v>0</v>
      </c>
      <c r="AA87">
        <v>31303232</v>
      </c>
      <c r="AB87">
        <f t="shared" si="72"/>
        <v>55.3</v>
      </c>
      <c r="AC87">
        <f t="shared" si="73"/>
        <v>55.3</v>
      </c>
      <c r="AD87">
        <f t="shared" si="101"/>
        <v>0</v>
      </c>
      <c r="AE87">
        <f t="shared" si="102"/>
        <v>0</v>
      </c>
      <c r="AF87">
        <f t="shared" si="103"/>
        <v>0</v>
      </c>
      <c r="AG87">
        <f t="shared" si="74"/>
        <v>0</v>
      </c>
      <c r="AH87">
        <f t="shared" si="104"/>
        <v>0</v>
      </c>
      <c r="AI87">
        <f t="shared" si="105"/>
        <v>0</v>
      </c>
      <c r="AJ87">
        <f t="shared" si="75"/>
        <v>0</v>
      </c>
      <c r="AK87">
        <v>55.26</v>
      </c>
      <c r="AL87">
        <v>55.26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111</v>
      </c>
      <c r="AU87">
        <v>64</v>
      </c>
      <c r="AV87">
        <v>1</v>
      </c>
      <c r="AW87">
        <v>1</v>
      </c>
      <c r="AZ87">
        <v>1</v>
      </c>
      <c r="BA87">
        <v>1</v>
      </c>
      <c r="BB87">
        <v>1</v>
      </c>
      <c r="BC87">
        <v>1</v>
      </c>
      <c r="BD87" t="s">
        <v>3</v>
      </c>
      <c r="BE87" t="s">
        <v>3</v>
      </c>
      <c r="BF87" t="s">
        <v>3</v>
      </c>
      <c r="BG87" t="s">
        <v>3</v>
      </c>
      <c r="BH87">
        <v>3</v>
      </c>
      <c r="BI87">
        <v>1</v>
      </c>
      <c r="BJ87" t="s">
        <v>282</v>
      </c>
      <c r="BM87">
        <v>11001</v>
      </c>
      <c r="BN87">
        <v>0</v>
      </c>
      <c r="BO87" t="s">
        <v>3</v>
      </c>
      <c r="BP87">
        <v>0</v>
      </c>
      <c r="BQ87">
        <v>2</v>
      </c>
      <c r="BR87">
        <v>0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123</v>
      </c>
      <c r="CA87">
        <v>75</v>
      </c>
      <c r="CE87">
        <v>0</v>
      </c>
      <c r="CF87">
        <v>0</v>
      </c>
      <c r="CG87">
        <v>0</v>
      </c>
      <c r="CM87">
        <v>0</v>
      </c>
      <c r="CN87" t="s">
        <v>3</v>
      </c>
      <c r="CO87">
        <v>0</v>
      </c>
      <c r="CP87">
        <f t="shared" si="76"/>
        <v>364.98</v>
      </c>
      <c r="CQ87">
        <f t="shared" si="77"/>
        <v>55.3</v>
      </c>
      <c r="CR87">
        <f t="shared" si="78"/>
        <v>0</v>
      </c>
      <c r="CS87">
        <f t="shared" si="79"/>
        <v>0</v>
      </c>
      <c r="CT87">
        <f t="shared" si="80"/>
        <v>0</v>
      </c>
      <c r="CU87">
        <f t="shared" si="81"/>
        <v>0</v>
      </c>
      <c r="CV87">
        <f t="shared" si="82"/>
        <v>0</v>
      </c>
      <c r="CW87">
        <f t="shared" si="83"/>
        <v>0</v>
      </c>
      <c r="CX87">
        <f t="shared" si="84"/>
        <v>0</v>
      </c>
      <c r="CY87">
        <f t="shared" si="85"/>
        <v>0</v>
      </c>
      <c r="CZ87">
        <f t="shared" si="86"/>
        <v>0</v>
      </c>
      <c r="DC87" t="s">
        <v>3</v>
      </c>
      <c r="DD87" t="s">
        <v>3</v>
      </c>
      <c r="DE87" t="s">
        <v>3</v>
      </c>
      <c r="DF87" t="s">
        <v>3</v>
      </c>
      <c r="DG87" t="s">
        <v>3</v>
      </c>
      <c r="DH87" t="s">
        <v>3</v>
      </c>
      <c r="DI87" t="s">
        <v>3</v>
      </c>
      <c r="DJ87" t="s">
        <v>3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DU87">
        <v>1007</v>
      </c>
      <c r="DV87" t="s">
        <v>135</v>
      </c>
      <c r="DW87" t="s">
        <v>135</v>
      </c>
      <c r="DX87">
        <v>1</v>
      </c>
      <c r="EE87">
        <v>31275801</v>
      </c>
      <c r="EF87">
        <v>2</v>
      </c>
      <c r="EG87" t="s">
        <v>22</v>
      </c>
      <c r="EH87">
        <v>0</v>
      </c>
      <c r="EI87" t="s">
        <v>3</v>
      </c>
      <c r="EJ87">
        <v>1</v>
      </c>
      <c r="EK87">
        <v>11001</v>
      </c>
      <c r="EL87" t="s">
        <v>277</v>
      </c>
      <c r="EM87" t="s">
        <v>278</v>
      </c>
      <c r="EO87" t="s">
        <v>3</v>
      </c>
      <c r="EQ87">
        <v>0</v>
      </c>
      <c r="ER87">
        <v>55.26</v>
      </c>
      <c r="ES87">
        <v>55.26</v>
      </c>
      <c r="ET87">
        <v>0</v>
      </c>
      <c r="EU87">
        <v>0</v>
      </c>
      <c r="EV87">
        <v>0</v>
      </c>
      <c r="EW87">
        <v>0</v>
      </c>
      <c r="EX87">
        <v>0</v>
      </c>
      <c r="FQ87">
        <v>0</v>
      </c>
      <c r="FR87">
        <f t="shared" si="87"/>
        <v>0</v>
      </c>
      <c r="FS87">
        <v>0</v>
      </c>
      <c r="FT87" t="s">
        <v>25</v>
      </c>
      <c r="FU87" t="s">
        <v>26</v>
      </c>
      <c r="FX87">
        <v>110.7</v>
      </c>
      <c r="FY87">
        <v>63.75</v>
      </c>
      <c r="GA87" t="s">
        <v>3</v>
      </c>
      <c r="GD87">
        <v>1</v>
      </c>
      <c r="GF87">
        <v>-35545874</v>
      </c>
      <c r="GG87">
        <v>2</v>
      </c>
      <c r="GH87">
        <v>1</v>
      </c>
      <c r="GI87">
        <v>-2</v>
      </c>
      <c r="GJ87">
        <v>0</v>
      </c>
      <c r="GK87">
        <v>0</v>
      </c>
      <c r="GL87">
        <f t="shared" si="88"/>
        <v>0</v>
      </c>
      <c r="GM87">
        <f t="shared" si="89"/>
        <v>364.98</v>
      </c>
      <c r="GN87">
        <f t="shared" si="90"/>
        <v>364.98</v>
      </c>
      <c r="GO87">
        <f t="shared" si="91"/>
        <v>0</v>
      </c>
      <c r="GP87">
        <f t="shared" si="92"/>
        <v>0</v>
      </c>
      <c r="GR87">
        <v>0</v>
      </c>
      <c r="GS87">
        <v>3</v>
      </c>
      <c r="GT87">
        <v>0</v>
      </c>
      <c r="GU87" t="s">
        <v>3</v>
      </c>
      <c r="GV87">
        <f t="shared" si="93"/>
        <v>0</v>
      </c>
      <c r="GW87">
        <v>1</v>
      </c>
      <c r="GX87">
        <f t="shared" si="94"/>
        <v>0</v>
      </c>
      <c r="HA87">
        <v>0</v>
      </c>
      <c r="HB87">
        <v>0</v>
      </c>
      <c r="HC87">
        <f t="shared" si="95"/>
        <v>0</v>
      </c>
      <c r="IK87">
        <v>0</v>
      </c>
    </row>
    <row r="88" spans="1:245" x14ac:dyDescent="0.2">
      <c r="A88">
        <v>17</v>
      </c>
      <c r="B88">
        <v>1</v>
      </c>
      <c r="C88">
        <f>ROW(SmtRes!A199)</f>
        <v>199</v>
      </c>
      <c r="D88">
        <f>ROW(EtalonRes!A199)</f>
        <v>199</v>
      </c>
      <c r="E88" t="s">
        <v>283</v>
      </c>
      <c r="F88" t="s">
        <v>284</v>
      </c>
      <c r="G88" t="s">
        <v>285</v>
      </c>
      <c r="H88" t="s">
        <v>135</v>
      </c>
      <c r="I88">
        <v>5.5</v>
      </c>
      <c r="J88">
        <v>0</v>
      </c>
      <c r="O88">
        <f t="shared" ref="O88:O123" si="106">ROUND(CP88,2)</f>
        <v>459.25</v>
      </c>
      <c r="P88">
        <f t="shared" ref="P88:P123" si="107">ROUND(CQ88*I88,2)</f>
        <v>2.2000000000000002</v>
      </c>
      <c r="Q88">
        <f t="shared" ref="Q88:Q123" si="108">ROUND(CR88*I88,2)</f>
        <v>275</v>
      </c>
      <c r="R88">
        <f t="shared" ref="R88:R123" si="109">ROUND(CS88*I88,2)</f>
        <v>30.25</v>
      </c>
      <c r="S88">
        <f t="shared" ref="S88:S123" si="110">ROUND(CT88*I88,2)</f>
        <v>182.05</v>
      </c>
      <c r="T88">
        <f t="shared" ref="T88:T123" si="111">ROUND(CU88*I88,2)</f>
        <v>0</v>
      </c>
      <c r="U88">
        <f t="shared" ref="U88:U123" si="112">CV88*I88</f>
        <v>20.515000000000001</v>
      </c>
      <c r="V88">
        <f t="shared" ref="V88:V123" si="113">CW88*I88</f>
        <v>3.0250000000000004</v>
      </c>
      <c r="W88">
        <f t="shared" ref="W88:W123" si="114">ROUND(CX88*I88,2)</f>
        <v>0</v>
      </c>
      <c r="X88">
        <f t="shared" ref="X88:X123" si="115">ROUND(CY88,2)</f>
        <v>235.65</v>
      </c>
      <c r="Y88">
        <f t="shared" ref="Y88:Y123" si="116">ROUND(CZ88,2)</f>
        <v>135.87</v>
      </c>
      <c r="AA88">
        <v>31303232</v>
      </c>
      <c r="AB88">
        <f t="shared" ref="AB88:AB119" si="117">ROUND((AC88+AD88+AF88),1)</f>
        <v>83.5</v>
      </c>
      <c r="AC88">
        <f t="shared" ref="AC88:AC123" si="118">ROUND((ES88),1)</f>
        <v>0.4</v>
      </c>
      <c r="AD88">
        <f t="shared" si="101"/>
        <v>50</v>
      </c>
      <c r="AE88">
        <f t="shared" si="102"/>
        <v>5.5</v>
      </c>
      <c r="AF88">
        <f t="shared" si="103"/>
        <v>33.1</v>
      </c>
      <c r="AG88">
        <f t="shared" ref="AG88:AG123" si="119">ROUND((AP88),1)</f>
        <v>0</v>
      </c>
      <c r="AH88">
        <f t="shared" si="104"/>
        <v>3.73</v>
      </c>
      <c r="AI88">
        <f t="shared" si="105"/>
        <v>0.55000000000000004</v>
      </c>
      <c r="AJ88">
        <f t="shared" ref="AJ88:AJ123" si="120">(AS88)</f>
        <v>0</v>
      </c>
      <c r="AK88">
        <v>83.43</v>
      </c>
      <c r="AL88">
        <v>0.37</v>
      </c>
      <c r="AM88">
        <v>50.01</v>
      </c>
      <c r="AN88">
        <v>5.54</v>
      </c>
      <c r="AO88">
        <v>33.049999999999997</v>
      </c>
      <c r="AP88">
        <v>0</v>
      </c>
      <c r="AQ88">
        <v>3.73</v>
      </c>
      <c r="AR88">
        <v>0.55000000000000004</v>
      </c>
      <c r="AS88">
        <v>0</v>
      </c>
      <c r="AT88">
        <v>111</v>
      </c>
      <c r="AU88">
        <v>64</v>
      </c>
      <c r="AV88">
        <v>1</v>
      </c>
      <c r="AW88">
        <v>1</v>
      </c>
      <c r="AZ88">
        <v>1</v>
      </c>
      <c r="BA88">
        <v>1</v>
      </c>
      <c r="BB88">
        <v>1</v>
      </c>
      <c r="BC88">
        <v>1</v>
      </c>
      <c r="BD88" t="s">
        <v>3</v>
      </c>
      <c r="BE88" t="s">
        <v>3</v>
      </c>
      <c r="BF88" t="s">
        <v>3</v>
      </c>
      <c r="BG88" t="s">
        <v>3</v>
      </c>
      <c r="BH88">
        <v>0</v>
      </c>
      <c r="BI88">
        <v>1</v>
      </c>
      <c r="BJ88" t="s">
        <v>286</v>
      </c>
      <c r="BM88">
        <v>11001</v>
      </c>
      <c r="BN88">
        <v>0</v>
      </c>
      <c r="BO88" t="s">
        <v>3</v>
      </c>
      <c r="BP88">
        <v>0</v>
      </c>
      <c r="BQ88">
        <v>2</v>
      </c>
      <c r="BR88">
        <v>0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123</v>
      </c>
      <c r="CA88">
        <v>75</v>
      </c>
      <c r="CE88">
        <v>0</v>
      </c>
      <c r="CF88">
        <v>0</v>
      </c>
      <c r="CG88">
        <v>0</v>
      </c>
      <c r="CM88">
        <v>0</v>
      </c>
      <c r="CN88" t="s">
        <v>3</v>
      </c>
      <c r="CO88">
        <v>0</v>
      </c>
      <c r="CP88">
        <f t="shared" ref="CP88:CP123" si="121">(P88+Q88+S88)</f>
        <v>459.25</v>
      </c>
      <c r="CQ88">
        <f t="shared" ref="CQ88:CQ123" si="122">AC88*BC88</f>
        <v>0.4</v>
      </c>
      <c r="CR88">
        <f t="shared" ref="CR88:CR123" si="123">AD88*BB88</f>
        <v>50</v>
      </c>
      <c r="CS88">
        <f t="shared" ref="CS88:CS123" si="124">AE88*BS88</f>
        <v>5.5</v>
      </c>
      <c r="CT88">
        <f t="shared" ref="CT88:CT123" si="125">AF88*BA88</f>
        <v>33.1</v>
      </c>
      <c r="CU88">
        <f t="shared" ref="CU88:CU123" si="126">AG88</f>
        <v>0</v>
      </c>
      <c r="CV88">
        <f t="shared" ref="CV88:CV123" si="127">AH88</f>
        <v>3.73</v>
      </c>
      <c r="CW88">
        <f t="shared" ref="CW88:CW123" si="128">AI88</f>
        <v>0.55000000000000004</v>
      </c>
      <c r="CX88">
        <f t="shared" ref="CX88:CX123" si="129">AJ88</f>
        <v>0</v>
      </c>
      <c r="CY88">
        <f t="shared" ref="CY88:CY123" si="130">(((S88+R88)*AT88)/100)</f>
        <v>235.65300000000002</v>
      </c>
      <c r="CZ88">
        <f t="shared" ref="CZ88:CZ123" si="131">(((S88+R88)*AU88)/100)</f>
        <v>135.87200000000001</v>
      </c>
      <c r="DC88" t="s">
        <v>3</v>
      </c>
      <c r="DD88" t="s">
        <v>3</v>
      </c>
      <c r="DE88" t="s">
        <v>3</v>
      </c>
      <c r="DF88" t="s">
        <v>3</v>
      </c>
      <c r="DG88" t="s">
        <v>3</v>
      </c>
      <c r="DH88" t="s">
        <v>3</v>
      </c>
      <c r="DI88" t="s">
        <v>3</v>
      </c>
      <c r="DJ88" t="s">
        <v>3</v>
      </c>
      <c r="DK88" t="s">
        <v>3</v>
      </c>
      <c r="DL88" t="s">
        <v>3</v>
      </c>
      <c r="DM88" t="s">
        <v>3</v>
      </c>
      <c r="DN88">
        <v>0</v>
      </c>
      <c r="DO88">
        <v>0</v>
      </c>
      <c r="DP88">
        <v>1</v>
      </c>
      <c r="DQ88">
        <v>1</v>
      </c>
      <c r="DU88">
        <v>1007</v>
      </c>
      <c r="DV88" t="s">
        <v>135</v>
      </c>
      <c r="DW88" t="s">
        <v>135</v>
      </c>
      <c r="DX88">
        <v>1</v>
      </c>
      <c r="EE88">
        <v>31275801</v>
      </c>
      <c r="EF88">
        <v>2</v>
      </c>
      <c r="EG88" t="s">
        <v>22</v>
      </c>
      <c r="EH88">
        <v>0</v>
      </c>
      <c r="EI88" t="s">
        <v>3</v>
      </c>
      <c r="EJ88">
        <v>1</v>
      </c>
      <c r="EK88">
        <v>11001</v>
      </c>
      <c r="EL88" t="s">
        <v>277</v>
      </c>
      <c r="EM88" t="s">
        <v>278</v>
      </c>
      <c r="EO88" t="s">
        <v>3</v>
      </c>
      <c r="EQ88">
        <v>0</v>
      </c>
      <c r="ER88">
        <v>83.43</v>
      </c>
      <c r="ES88">
        <v>0.37</v>
      </c>
      <c r="ET88">
        <v>50.01</v>
      </c>
      <c r="EU88">
        <v>5.54</v>
      </c>
      <c r="EV88">
        <v>33.049999999999997</v>
      </c>
      <c r="EW88">
        <v>3.73</v>
      </c>
      <c r="EX88">
        <v>0.55000000000000004</v>
      </c>
      <c r="EY88">
        <v>0</v>
      </c>
      <c r="FQ88">
        <v>0</v>
      </c>
      <c r="FR88">
        <f t="shared" ref="FR88:FR119" si="132">ROUND(IF(AND(BH88=3,BI88=3),P88,0),2)</f>
        <v>0</v>
      </c>
      <c r="FS88">
        <v>0</v>
      </c>
      <c r="FT88" t="s">
        <v>25</v>
      </c>
      <c r="FU88" t="s">
        <v>26</v>
      </c>
      <c r="FX88">
        <v>110.7</v>
      </c>
      <c r="FY88">
        <v>63.75</v>
      </c>
      <c r="GA88" t="s">
        <v>3</v>
      </c>
      <c r="GD88">
        <v>1</v>
      </c>
      <c r="GF88">
        <v>-237763044</v>
      </c>
      <c r="GG88">
        <v>2</v>
      </c>
      <c r="GH88">
        <v>1</v>
      </c>
      <c r="GI88">
        <v>-2</v>
      </c>
      <c r="GJ88">
        <v>0</v>
      </c>
      <c r="GK88">
        <v>0</v>
      </c>
      <c r="GL88">
        <f t="shared" ref="GL88:GL119" si="133">ROUND(IF(AND(BH88=3,BI88=3,FS88&lt;&gt;0),P88,0),2)</f>
        <v>0</v>
      </c>
      <c r="GM88">
        <f t="shared" ref="GM88:GM123" si="134">ROUND(O88+X88+Y88,2)+GX88</f>
        <v>830.77</v>
      </c>
      <c r="GN88">
        <f t="shared" ref="GN88:GN123" si="135">IF(OR(BI88=0,BI88=1),ROUND(O88+X88+Y88,2),0)</f>
        <v>830.77</v>
      </c>
      <c r="GO88">
        <f t="shared" ref="GO88:GO123" si="136">IF(BI88=2,ROUND(O88+X88+Y88,2),0)</f>
        <v>0</v>
      </c>
      <c r="GP88">
        <f t="shared" ref="GP88:GP123" si="137">IF(BI88=4,ROUND(O88+X88+Y88,2)+GX88,0)</f>
        <v>0</v>
      </c>
      <c r="GR88">
        <v>0</v>
      </c>
      <c r="GS88">
        <v>3</v>
      </c>
      <c r="GT88">
        <v>0</v>
      </c>
      <c r="GU88" t="s">
        <v>3</v>
      </c>
      <c r="GV88">
        <f t="shared" ref="GV88:GV123" si="138">ROUND((GT88),1)</f>
        <v>0</v>
      </c>
      <c r="GW88">
        <v>1</v>
      </c>
      <c r="GX88">
        <f t="shared" ref="GX88:GX123" si="139">ROUND(HC88*I88,2)</f>
        <v>0</v>
      </c>
      <c r="HA88">
        <v>0</v>
      </c>
      <c r="HB88">
        <v>0</v>
      </c>
      <c r="HC88">
        <f t="shared" ref="HC88:HC123" si="140">GV88*GW88</f>
        <v>0</v>
      </c>
      <c r="IK88">
        <v>0</v>
      </c>
    </row>
    <row r="89" spans="1:245" x14ac:dyDescent="0.2">
      <c r="A89">
        <v>18</v>
      </c>
      <c r="B89">
        <v>1</v>
      </c>
      <c r="C89">
        <v>196</v>
      </c>
      <c r="E89" t="s">
        <v>287</v>
      </c>
      <c r="F89" t="s">
        <v>288</v>
      </c>
      <c r="G89" t="s">
        <v>289</v>
      </c>
      <c r="H89" t="s">
        <v>135</v>
      </c>
      <c r="I89">
        <f>I88*J89</f>
        <v>0.60499999999999998</v>
      </c>
      <c r="J89">
        <v>0.11</v>
      </c>
      <c r="O89">
        <f t="shared" si="106"/>
        <v>313.75</v>
      </c>
      <c r="P89">
        <f t="shared" si="107"/>
        <v>313.75</v>
      </c>
      <c r="Q89">
        <f t="shared" si="108"/>
        <v>0</v>
      </c>
      <c r="R89">
        <f t="shared" si="109"/>
        <v>0</v>
      </c>
      <c r="S89">
        <f t="shared" si="110"/>
        <v>0</v>
      </c>
      <c r="T89">
        <f t="shared" si="111"/>
        <v>0</v>
      </c>
      <c r="U89">
        <f t="shared" si="112"/>
        <v>0</v>
      </c>
      <c r="V89">
        <f t="shared" si="113"/>
        <v>0</v>
      </c>
      <c r="W89">
        <f t="shared" si="114"/>
        <v>0</v>
      </c>
      <c r="X89">
        <f t="shared" si="115"/>
        <v>0</v>
      </c>
      <c r="Y89">
        <f t="shared" si="116"/>
        <v>0</v>
      </c>
      <c r="AA89">
        <v>31303232</v>
      </c>
      <c r="AB89">
        <f t="shared" si="117"/>
        <v>518.6</v>
      </c>
      <c r="AC89">
        <f t="shared" si="118"/>
        <v>518.6</v>
      </c>
      <c r="AD89">
        <f t="shared" si="101"/>
        <v>0</v>
      </c>
      <c r="AE89">
        <f t="shared" si="102"/>
        <v>0</v>
      </c>
      <c r="AF89">
        <f t="shared" si="103"/>
        <v>0</v>
      </c>
      <c r="AG89">
        <f t="shared" si="119"/>
        <v>0</v>
      </c>
      <c r="AH89">
        <f t="shared" si="104"/>
        <v>0</v>
      </c>
      <c r="AI89">
        <f t="shared" si="105"/>
        <v>0</v>
      </c>
      <c r="AJ89">
        <f t="shared" si="120"/>
        <v>0</v>
      </c>
      <c r="AK89">
        <v>518.57000000000005</v>
      </c>
      <c r="AL89">
        <v>518.57000000000005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111</v>
      </c>
      <c r="AU89">
        <v>64</v>
      </c>
      <c r="AV89">
        <v>1</v>
      </c>
      <c r="AW89">
        <v>1</v>
      </c>
      <c r="AZ89">
        <v>1</v>
      </c>
      <c r="BA89">
        <v>1</v>
      </c>
      <c r="BB89">
        <v>1</v>
      </c>
      <c r="BC89">
        <v>1</v>
      </c>
      <c r="BD89" t="s">
        <v>3</v>
      </c>
      <c r="BE89" t="s">
        <v>3</v>
      </c>
      <c r="BF89" t="s">
        <v>3</v>
      </c>
      <c r="BG89" t="s">
        <v>3</v>
      </c>
      <c r="BH89">
        <v>3</v>
      </c>
      <c r="BI89">
        <v>1</v>
      </c>
      <c r="BJ89" t="s">
        <v>290</v>
      </c>
      <c r="BM89">
        <v>11001</v>
      </c>
      <c r="BN89">
        <v>0</v>
      </c>
      <c r="BO89" t="s">
        <v>3</v>
      </c>
      <c r="BP89">
        <v>0</v>
      </c>
      <c r="BQ89">
        <v>2</v>
      </c>
      <c r="BR89">
        <v>0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123</v>
      </c>
      <c r="CA89">
        <v>75</v>
      </c>
      <c r="CE89">
        <v>0</v>
      </c>
      <c r="CF89">
        <v>0</v>
      </c>
      <c r="CG89">
        <v>0</v>
      </c>
      <c r="CM89">
        <v>0</v>
      </c>
      <c r="CN89" t="s">
        <v>3</v>
      </c>
      <c r="CO89">
        <v>0</v>
      </c>
      <c r="CP89">
        <f t="shared" si="121"/>
        <v>313.75</v>
      </c>
      <c r="CQ89">
        <f t="shared" si="122"/>
        <v>518.6</v>
      </c>
      <c r="CR89">
        <f t="shared" si="123"/>
        <v>0</v>
      </c>
      <c r="CS89">
        <f t="shared" si="124"/>
        <v>0</v>
      </c>
      <c r="CT89">
        <f t="shared" si="125"/>
        <v>0</v>
      </c>
      <c r="CU89">
        <f t="shared" si="126"/>
        <v>0</v>
      </c>
      <c r="CV89">
        <f t="shared" si="127"/>
        <v>0</v>
      </c>
      <c r="CW89">
        <f t="shared" si="128"/>
        <v>0</v>
      </c>
      <c r="CX89">
        <f t="shared" si="129"/>
        <v>0</v>
      </c>
      <c r="CY89">
        <f t="shared" si="130"/>
        <v>0</v>
      </c>
      <c r="CZ89">
        <f t="shared" si="131"/>
        <v>0</v>
      </c>
      <c r="DC89" t="s">
        <v>3</v>
      </c>
      <c r="DD89" t="s">
        <v>3</v>
      </c>
      <c r="DE89" t="s">
        <v>3</v>
      </c>
      <c r="DF89" t="s">
        <v>3</v>
      </c>
      <c r="DG89" t="s">
        <v>3</v>
      </c>
      <c r="DH89" t="s">
        <v>3</v>
      </c>
      <c r="DI89" t="s">
        <v>3</v>
      </c>
      <c r="DJ89" t="s">
        <v>3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1007</v>
      </c>
      <c r="DV89" t="s">
        <v>135</v>
      </c>
      <c r="DW89" t="s">
        <v>135</v>
      </c>
      <c r="DX89">
        <v>1</v>
      </c>
      <c r="EE89">
        <v>31275801</v>
      </c>
      <c r="EF89">
        <v>2</v>
      </c>
      <c r="EG89" t="s">
        <v>22</v>
      </c>
      <c r="EH89">
        <v>0</v>
      </c>
      <c r="EI89" t="s">
        <v>3</v>
      </c>
      <c r="EJ89">
        <v>1</v>
      </c>
      <c r="EK89">
        <v>11001</v>
      </c>
      <c r="EL89" t="s">
        <v>277</v>
      </c>
      <c r="EM89" t="s">
        <v>278</v>
      </c>
      <c r="EO89" t="s">
        <v>3</v>
      </c>
      <c r="EQ89">
        <v>0</v>
      </c>
      <c r="ER89">
        <v>518.57000000000005</v>
      </c>
      <c r="ES89">
        <v>518.57000000000005</v>
      </c>
      <c r="ET89">
        <v>0</v>
      </c>
      <c r="EU89">
        <v>0</v>
      </c>
      <c r="EV89">
        <v>0</v>
      </c>
      <c r="EW89">
        <v>0</v>
      </c>
      <c r="EX89">
        <v>0</v>
      </c>
      <c r="FQ89">
        <v>0</v>
      </c>
      <c r="FR89">
        <f t="shared" si="132"/>
        <v>0</v>
      </c>
      <c r="FS89">
        <v>0</v>
      </c>
      <c r="FT89" t="s">
        <v>25</v>
      </c>
      <c r="FU89" t="s">
        <v>26</v>
      </c>
      <c r="FX89">
        <v>110.7</v>
      </c>
      <c r="FY89">
        <v>63.75</v>
      </c>
      <c r="GA89" t="s">
        <v>3</v>
      </c>
      <c r="GD89">
        <v>1</v>
      </c>
      <c r="GF89">
        <v>-1612312333</v>
      </c>
      <c r="GG89">
        <v>2</v>
      </c>
      <c r="GH89">
        <v>1</v>
      </c>
      <c r="GI89">
        <v>-2</v>
      </c>
      <c r="GJ89">
        <v>0</v>
      </c>
      <c r="GK89">
        <v>0</v>
      </c>
      <c r="GL89">
        <f t="shared" si="133"/>
        <v>0</v>
      </c>
      <c r="GM89">
        <f t="shared" si="134"/>
        <v>313.75</v>
      </c>
      <c r="GN89">
        <f t="shared" si="135"/>
        <v>313.75</v>
      </c>
      <c r="GO89">
        <f t="shared" si="136"/>
        <v>0</v>
      </c>
      <c r="GP89">
        <f t="shared" si="137"/>
        <v>0</v>
      </c>
      <c r="GR89">
        <v>0</v>
      </c>
      <c r="GS89">
        <v>3</v>
      </c>
      <c r="GT89">
        <v>0</v>
      </c>
      <c r="GU89" t="s">
        <v>3</v>
      </c>
      <c r="GV89">
        <f t="shared" si="138"/>
        <v>0</v>
      </c>
      <c r="GW89">
        <v>1</v>
      </c>
      <c r="GX89">
        <f t="shared" si="139"/>
        <v>0</v>
      </c>
      <c r="HA89">
        <v>0</v>
      </c>
      <c r="HB89">
        <v>0</v>
      </c>
      <c r="HC89">
        <f t="shared" si="140"/>
        <v>0</v>
      </c>
      <c r="IK89">
        <v>0</v>
      </c>
    </row>
    <row r="90" spans="1:245" x14ac:dyDescent="0.2">
      <c r="A90">
        <v>18</v>
      </c>
      <c r="B90">
        <v>1</v>
      </c>
      <c r="C90">
        <v>197</v>
      </c>
      <c r="E90" t="s">
        <v>291</v>
      </c>
      <c r="F90" t="s">
        <v>292</v>
      </c>
      <c r="G90" t="s">
        <v>293</v>
      </c>
      <c r="H90" t="s">
        <v>135</v>
      </c>
      <c r="I90">
        <f>I88*J90</f>
        <v>0.55000000000000004</v>
      </c>
      <c r="J90">
        <v>0.1</v>
      </c>
      <c r="O90">
        <f t="shared" si="106"/>
        <v>80.19</v>
      </c>
      <c r="P90">
        <f t="shared" si="107"/>
        <v>80.19</v>
      </c>
      <c r="Q90">
        <f t="shared" si="108"/>
        <v>0</v>
      </c>
      <c r="R90">
        <f t="shared" si="109"/>
        <v>0</v>
      </c>
      <c r="S90">
        <f t="shared" si="110"/>
        <v>0</v>
      </c>
      <c r="T90">
        <f t="shared" si="111"/>
        <v>0</v>
      </c>
      <c r="U90">
        <f t="shared" si="112"/>
        <v>0</v>
      </c>
      <c r="V90">
        <f t="shared" si="113"/>
        <v>0</v>
      </c>
      <c r="W90">
        <f t="shared" si="114"/>
        <v>0</v>
      </c>
      <c r="X90">
        <f t="shared" si="115"/>
        <v>0</v>
      </c>
      <c r="Y90">
        <f t="shared" si="116"/>
        <v>0</v>
      </c>
      <c r="AA90">
        <v>31303232</v>
      </c>
      <c r="AB90">
        <f t="shared" si="117"/>
        <v>145.80000000000001</v>
      </c>
      <c r="AC90">
        <f t="shared" si="118"/>
        <v>145.80000000000001</v>
      </c>
      <c r="AD90">
        <f t="shared" si="101"/>
        <v>0</v>
      </c>
      <c r="AE90">
        <f t="shared" si="102"/>
        <v>0</v>
      </c>
      <c r="AF90">
        <f t="shared" si="103"/>
        <v>0</v>
      </c>
      <c r="AG90">
        <f t="shared" si="119"/>
        <v>0</v>
      </c>
      <c r="AH90">
        <f t="shared" si="104"/>
        <v>0</v>
      </c>
      <c r="AI90">
        <f t="shared" si="105"/>
        <v>0</v>
      </c>
      <c r="AJ90">
        <f t="shared" si="120"/>
        <v>0</v>
      </c>
      <c r="AK90">
        <v>145.80000000000001</v>
      </c>
      <c r="AL90">
        <v>145.80000000000001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111</v>
      </c>
      <c r="AU90">
        <v>64</v>
      </c>
      <c r="AV90">
        <v>1</v>
      </c>
      <c r="AW90">
        <v>1</v>
      </c>
      <c r="AZ90">
        <v>1</v>
      </c>
      <c r="BA90">
        <v>1</v>
      </c>
      <c r="BB90">
        <v>1</v>
      </c>
      <c r="BC90">
        <v>1</v>
      </c>
      <c r="BD90" t="s">
        <v>3</v>
      </c>
      <c r="BE90" t="s">
        <v>3</v>
      </c>
      <c r="BF90" t="s">
        <v>3</v>
      </c>
      <c r="BG90" t="s">
        <v>3</v>
      </c>
      <c r="BH90">
        <v>3</v>
      </c>
      <c r="BI90">
        <v>1</v>
      </c>
      <c r="BJ90" t="s">
        <v>294</v>
      </c>
      <c r="BM90">
        <v>11001</v>
      </c>
      <c r="BN90">
        <v>0</v>
      </c>
      <c r="BO90" t="s">
        <v>3</v>
      </c>
      <c r="BP90">
        <v>0</v>
      </c>
      <c r="BQ90">
        <v>2</v>
      </c>
      <c r="BR90">
        <v>0</v>
      </c>
      <c r="BS90">
        <v>1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123</v>
      </c>
      <c r="CA90">
        <v>75</v>
      </c>
      <c r="CE90">
        <v>0</v>
      </c>
      <c r="CF90">
        <v>0</v>
      </c>
      <c r="CG90">
        <v>0</v>
      </c>
      <c r="CM90">
        <v>0</v>
      </c>
      <c r="CN90" t="s">
        <v>3</v>
      </c>
      <c r="CO90">
        <v>0</v>
      </c>
      <c r="CP90">
        <f t="shared" si="121"/>
        <v>80.19</v>
      </c>
      <c r="CQ90">
        <f t="shared" si="122"/>
        <v>145.80000000000001</v>
      </c>
      <c r="CR90">
        <f t="shared" si="123"/>
        <v>0</v>
      </c>
      <c r="CS90">
        <f t="shared" si="124"/>
        <v>0</v>
      </c>
      <c r="CT90">
        <f t="shared" si="125"/>
        <v>0</v>
      </c>
      <c r="CU90">
        <f t="shared" si="126"/>
        <v>0</v>
      </c>
      <c r="CV90">
        <f t="shared" si="127"/>
        <v>0</v>
      </c>
      <c r="CW90">
        <f t="shared" si="128"/>
        <v>0</v>
      </c>
      <c r="CX90">
        <f t="shared" si="129"/>
        <v>0</v>
      </c>
      <c r="CY90">
        <f t="shared" si="130"/>
        <v>0</v>
      </c>
      <c r="CZ90">
        <f t="shared" si="131"/>
        <v>0</v>
      </c>
      <c r="DC90" t="s">
        <v>3</v>
      </c>
      <c r="DD90" t="s">
        <v>3</v>
      </c>
      <c r="DE90" t="s">
        <v>3</v>
      </c>
      <c r="DF90" t="s">
        <v>3</v>
      </c>
      <c r="DG90" t="s">
        <v>3</v>
      </c>
      <c r="DH90" t="s">
        <v>3</v>
      </c>
      <c r="DI90" t="s">
        <v>3</v>
      </c>
      <c r="DJ90" t="s">
        <v>3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U90">
        <v>1007</v>
      </c>
      <c r="DV90" t="s">
        <v>135</v>
      </c>
      <c r="DW90" t="s">
        <v>135</v>
      </c>
      <c r="DX90">
        <v>1</v>
      </c>
      <c r="EE90">
        <v>31275801</v>
      </c>
      <c r="EF90">
        <v>2</v>
      </c>
      <c r="EG90" t="s">
        <v>22</v>
      </c>
      <c r="EH90">
        <v>0</v>
      </c>
      <c r="EI90" t="s">
        <v>3</v>
      </c>
      <c r="EJ90">
        <v>1</v>
      </c>
      <c r="EK90">
        <v>11001</v>
      </c>
      <c r="EL90" t="s">
        <v>277</v>
      </c>
      <c r="EM90" t="s">
        <v>278</v>
      </c>
      <c r="EO90" t="s">
        <v>3</v>
      </c>
      <c r="EQ90">
        <v>0</v>
      </c>
      <c r="ER90">
        <v>145.80000000000001</v>
      </c>
      <c r="ES90">
        <v>145.80000000000001</v>
      </c>
      <c r="ET90">
        <v>0</v>
      </c>
      <c r="EU90">
        <v>0</v>
      </c>
      <c r="EV90">
        <v>0</v>
      </c>
      <c r="EW90">
        <v>0</v>
      </c>
      <c r="EX90">
        <v>0</v>
      </c>
      <c r="FQ90">
        <v>0</v>
      </c>
      <c r="FR90">
        <f t="shared" si="132"/>
        <v>0</v>
      </c>
      <c r="FS90">
        <v>0</v>
      </c>
      <c r="FT90" t="s">
        <v>25</v>
      </c>
      <c r="FU90" t="s">
        <v>26</v>
      </c>
      <c r="FX90">
        <v>110.7</v>
      </c>
      <c r="FY90">
        <v>63.75</v>
      </c>
      <c r="GA90" t="s">
        <v>3</v>
      </c>
      <c r="GD90">
        <v>1</v>
      </c>
      <c r="GF90">
        <v>-377428274</v>
      </c>
      <c r="GG90">
        <v>2</v>
      </c>
      <c r="GH90">
        <v>1</v>
      </c>
      <c r="GI90">
        <v>-2</v>
      </c>
      <c r="GJ90">
        <v>0</v>
      </c>
      <c r="GK90">
        <v>0</v>
      </c>
      <c r="GL90">
        <f t="shared" si="133"/>
        <v>0</v>
      </c>
      <c r="GM90">
        <f t="shared" si="134"/>
        <v>80.19</v>
      </c>
      <c r="GN90">
        <f t="shared" si="135"/>
        <v>80.19</v>
      </c>
      <c r="GO90">
        <f t="shared" si="136"/>
        <v>0</v>
      </c>
      <c r="GP90">
        <f t="shared" si="137"/>
        <v>0</v>
      </c>
      <c r="GR90">
        <v>0</v>
      </c>
      <c r="GS90">
        <v>3</v>
      </c>
      <c r="GT90">
        <v>0</v>
      </c>
      <c r="GU90" t="s">
        <v>3</v>
      </c>
      <c r="GV90">
        <f t="shared" si="138"/>
        <v>0</v>
      </c>
      <c r="GW90">
        <v>1</v>
      </c>
      <c r="GX90">
        <f t="shared" si="139"/>
        <v>0</v>
      </c>
      <c r="HA90">
        <v>0</v>
      </c>
      <c r="HB90">
        <v>0</v>
      </c>
      <c r="HC90">
        <f t="shared" si="140"/>
        <v>0</v>
      </c>
      <c r="IK90">
        <v>0</v>
      </c>
    </row>
    <row r="91" spans="1:245" x14ac:dyDescent="0.2">
      <c r="A91">
        <v>18</v>
      </c>
      <c r="B91">
        <v>1</v>
      </c>
      <c r="C91">
        <v>198</v>
      </c>
      <c r="E91" t="s">
        <v>295</v>
      </c>
      <c r="F91" t="s">
        <v>296</v>
      </c>
      <c r="G91" t="s">
        <v>297</v>
      </c>
      <c r="H91" t="s">
        <v>135</v>
      </c>
      <c r="I91">
        <f>I88*J91</f>
        <v>0.495</v>
      </c>
      <c r="J91">
        <v>0.09</v>
      </c>
      <c r="O91">
        <f t="shared" si="106"/>
        <v>58.71</v>
      </c>
      <c r="P91">
        <f t="shared" si="107"/>
        <v>58.71</v>
      </c>
      <c r="Q91">
        <f t="shared" si="108"/>
        <v>0</v>
      </c>
      <c r="R91">
        <f t="shared" si="109"/>
        <v>0</v>
      </c>
      <c r="S91">
        <f t="shared" si="110"/>
        <v>0</v>
      </c>
      <c r="T91">
        <f t="shared" si="111"/>
        <v>0</v>
      </c>
      <c r="U91">
        <f t="shared" si="112"/>
        <v>0</v>
      </c>
      <c r="V91">
        <f t="shared" si="113"/>
        <v>0</v>
      </c>
      <c r="W91">
        <f t="shared" si="114"/>
        <v>0</v>
      </c>
      <c r="X91">
        <f t="shared" si="115"/>
        <v>0</v>
      </c>
      <c r="Y91">
        <f t="shared" si="116"/>
        <v>0</v>
      </c>
      <c r="AA91">
        <v>31303232</v>
      </c>
      <c r="AB91">
        <f t="shared" si="117"/>
        <v>118.6</v>
      </c>
      <c r="AC91">
        <f t="shared" si="118"/>
        <v>118.6</v>
      </c>
      <c r="AD91">
        <f t="shared" si="101"/>
        <v>0</v>
      </c>
      <c r="AE91">
        <f t="shared" si="102"/>
        <v>0</v>
      </c>
      <c r="AF91">
        <f t="shared" si="103"/>
        <v>0</v>
      </c>
      <c r="AG91">
        <f t="shared" si="119"/>
        <v>0</v>
      </c>
      <c r="AH91">
        <f t="shared" si="104"/>
        <v>0</v>
      </c>
      <c r="AI91">
        <f t="shared" si="105"/>
        <v>0</v>
      </c>
      <c r="AJ91">
        <f t="shared" si="120"/>
        <v>0</v>
      </c>
      <c r="AK91">
        <v>118.6</v>
      </c>
      <c r="AL91">
        <v>118.6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111</v>
      </c>
      <c r="AU91">
        <v>64</v>
      </c>
      <c r="AV91">
        <v>1</v>
      </c>
      <c r="AW91">
        <v>1</v>
      </c>
      <c r="AZ91">
        <v>1</v>
      </c>
      <c r="BA91">
        <v>1</v>
      </c>
      <c r="BB91">
        <v>1</v>
      </c>
      <c r="BC91">
        <v>1</v>
      </c>
      <c r="BD91" t="s">
        <v>3</v>
      </c>
      <c r="BE91" t="s">
        <v>3</v>
      </c>
      <c r="BF91" t="s">
        <v>3</v>
      </c>
      <c r="BG91" t="s">
        <v>3</v>
      </c>
      <c r="BH91">
        <v>3</v>
      </c>
      <c r="BI91">
        <v>1</v>
      </c>
      <c r="BJ91" t="s">
        <v>298</v>
      </c>
      <c r="BM91">
        <v>11001</v>
      </c>
      <c r="BN91">
        <v>0</v>
      </c>
      <c r="BO91" t="s">
        <v>3</v>
      </c>
      <c r="BP91">
        <v>0</v>
      </c>
      <c r="BQ91">
        <v>2</v>
      </c>
      <c r="BR91">
        <v>0</v>
      </c>
      <c r="BS91">
        <v>1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123</v>
      </c>
      <c r="CA91">
        <v>75</v>
      </c>
      <c r="CE91">
        <v>0</v>
      </c>
      <c r="CF91">
        <v>0</v>
      </c>
      <c r="CG91">
        <v>0</v>
      </c>
      <c r="CM91">
        <v>0</v>
      </c>
      <c r="CN91" t="s">
        <v>3</v>
      </c>
      <c r="CO91">
        <v>0</v>
      </c>
      <c r="CP91">
        <f t="shared" si="121"/>
        <v>58.71</v>
      </c>
      <c r="CQ91">
        <f t="shared" si="122"/>
        <v>118.6</v>
      </c>
      <c r="CR91">
        <f t="shared" si="123"/>
        <v>0</v>
      </c>
      <c r="CS91">
        <f t="shared" si="124"/>
        <v>0</v>
      </c>
      <c r="CT91">
        <f t="shared" si="125"/>
        <v>0</v>
      </c>
      <c r="CU91">
        <f t="shared" si="126"/>
        <v>0</v>
      </c>
      <c r="CV91">
        <f t="shared" si="127"/>
        <v>0</v>
      </c>
      <c r="CW91">
        <f t="shared" si="128"/>
        <v>0</v>
      </c>
      <c r="CX91">
        <f t="shared" si="129"/>
        <v>0</v>
      </c>
      <c r="CY91">
        <f t="shared" si="130"/>
        <v>0</v>
      </c>
      <c r="CZ91">
        <f t="shared" si="131"/>
        <v>0</v>
      </c>
      <c r="DC91" t="s">
        <v>3</v>
      </c>
      <c r="DD91" t="s">
        <v>3</v>
      </c>
      <c r="DE91" t="s">
        <v>3</v>
      </c>
      <c r="DF91" t="s">
        <v>3</v>
      </c>
      <c r="DG91" t="s">
        <v>3</v>
      </c>
      <c r="DH91" t="s">
        <v>3</v>
      </c>
      <c r="DI91" t="s">
        <v>3</v>
      </c>
      <c r="DJ91" t="s">
        <v>3</v>
      </c>
      <c r="DK91" t="s">
        <v>3</v>
      </c>
      <c r="DL91" t="s">
        <v>3</v>
      </c>
      <c r="DM91" t="s">
        <v>3</v>
      </c>
      <c r="DN91">
        <v>0</v>
      </c>
      <c r="DO91">
        <v>0</v>
      </c>
      <c r="DP91">
        <v>1</v>
      </c>
      <c r="DQ91">
        <v>1</v>
      </c>
      <c r="DU91">
        <v>1007</v>
      </c>
      <c r="DV91" t="s">
        <v>135</v>
      </c>
      <c r="DW91" t="s">
        <v>135</v>
      </c>
      <c r="DX91">
        <v>1</v>
      </c>
      <c r="EE91">
        <v>31275801</v>
      </c>
      <c r="EF91">
        <v>2</v>
      </c>
      <c r="EG91" t="s">
        <v>22</v>
      </c>
      <c r="EH91">
        <v>0</v>
      </c>
      <c r="EI91" t="s">
        <v>3</v>
      </c>
      <c r="EJ91">
        <v>1</v>
      </c>
      <c r="EK91">
        <v>11001</v>
      </c>
      <c r="EL91" t="s">
        <v>277</v>
      </c>
      <c r="EM91" t="s">
        <v>278</v>
      </c>
      <c r="EO91" t="s">
        <v>3</v>
      </c>
      <c r="EQ91">
        <v>0</v>
      </c>
      <c r="ER91">
        <v>118.6</v>
      </c>
      <c r="ES91">
        <v>118.6</v>
      </c>
      <c r="ET91">
        <v>0</v>
      </c>
      <c r="EU91">
        <v>0</v>
      </c>
      <c r="EV91">
        <v>0</v>
      </c>
      <c r="EW91">
        <v>0</v>
      </c>
      <c r="EX91">
        <v>0</v>
      </c>
      <c r="FQ91">
        <v>0</v>
      </c>
      <c r="FR91">
        <f t="shared" si="132"/>
        <v>0</v>
      </c>
      <c r="FS91">
        <v>0</v>
      </c>
      <c r="FT91" t="s">
        <v>25</v>
      </c>
      <c r="FU91" t="s">
        <v>26</v>
      </c>
      <c r="FX91">
        <v>110.7</v>
      </c>
      <c r="FY91">
        <v>63.75</v>
      </c>
      <c r="GA91" t="s">
        <v>3</v>
      </c>
      <c r="GD91">
        <v>1</v>
      </c>
      <c r="GF91">
        <v>863585499</v>
      </c>
      <c r="GG91">
        <v>2</v>
      </c>
      <c r="GH91">
        <v>1</v>
      </c>
      <c r="GI91">
        <v>-2</v>
      </c>
      <c r="GJ91">
        <v>0</v>
      </c>
      <c r="GK91">
        <v>0</v>
      </c>
      <c r="GL91">
        <f t="shared" si="133"/>
        <v>0</v>
      </c>
      <c r="GM91">
        <f t="shared" si="134"/>
        <v>58.71</v>
      </c>
      <c r="GN91">
        <f t="shared" si="135"/>
        <v>58.71</v>
      </c>
      <c r="GO91">
        <f t="shared" si="136"/>
        <v>0</v>
      </c>
      <c r="GP91">
        <f t="shared" si="137"/>
        <v>0</v>
      </c>
      <c r="GR91">
        <v>0</v>
      </c>
      <c r="GS91">
        <v>3</v>
      </c>
      <c r="GT91">
        <v>0</v>
      </c>
      <c r="GU91" t="s">
        <v>3</v>
      </c>
      <c r="GV91">
        <f t="shared" si="138"/>
        <v>0</v>
      </c>
      <c r="GW91">
        <v>1</v>
      </c>
      <c r="GX91">
        <f t="shared" si="139"/>
        <v>0</v>
      </c>
      <c r="HA91">
        <v>0</v>
      </c>
      <c r="HB91">
        <v>0</v>
      </c>
      <c r="HC91">
        <f t="shared" si="140"/>
        <v>0</v>
      </c>
      <c r="IK91">
        <v>0</v>
      </c>
    </row>
    <row r="92" spans="1:245" x14ac:dyDescent="0.2">
      <c r="A92">
        <v>18</v>
      </c>
      <c r="B92">
        <v>1</v>
      </c>
      <c r="C92">
        <v>199</v>
      </c>
      <c r="E92" t="s">
        <v>299</v>
      </c>
      <c r="F92" t="s">
        <v>300</v>
      </c>
      <c r="G92" t="s">
        <v>301</v>
      </c>
      <c r="H92" t="s">
        <v>135</v>
      </c>
      <c r="I92">
        <f>I88*J92</f>
        <v>5.5</v>
      </c>
      <c r="J92">
        <v>1</v>
      </c>
      <c r="O92">
        <f t="shared" si="106"/>
        <v>542.29999999999995</v>
      </c>
      <c r="P92">
        <f t="shared" si="107"/>
        <v>542.29999999999995</v>
      </c>
      <c r="Q92">
        <f t="shared" si="108"/>
        <v>0</v>
      </c>
      <c r="R92">
        <f t="shared" si="109"/>
        <v>0</v>
      </c>
      <c r="S92">
        <f t="shared" si="110"/>
        <v>0</v>
      </c>
      <c r="T92">
        <f t="shared" si="111"/>
        <v>0</v>
      </c>
      <c r="U92">
        <f t="shared" si="112"/>
        <v>0</v>
      </c>
      <c r="V92">
        <f t="shared" si="113"/>
        <v>0</v>
      </c>
      <c r="W92">
        <f t="shared" si="114"/>
        <v>0</v>
      </c>
      <c r="X92">
        <f t="shared" si="115"/>
        <v>0</v>
      </c>
      <c r="Y92">
        <f t="shared" si="116"/>
        <v>0</v>
      </c>
      <c r="AA92">
        <v>31303232</v>
      </c>
      <c r="AB92">
        <f t="shared" si="117"/>
        <v>98.6</v>
      </c>
      <c r="AC92">
        <f t="shared" si="118"/>
        <v>98.6</v>
      </c>
      <c r="AD92">
        <f t="shared" si="101"/>
        <v>0</v>
      </c>
      <c r="AE92">
        <f t="shared" si="102"/>
        <v>0</v>
      </c>
      <c r="AF92">
        <f t="shared" si="103"/>
        <v>0</v>
      </c>
      <c r="AG92">
        <f t="shared" si="119"/>
        <v>0</v>
      </c>
      <c r="AH92">
        <f t="shared" si="104"/>
        <v>0</v>
      </c>
      <c r="AI92">
        <f t="shared" si="105"/>
        <v>0</v>
      </c>
      <c r="AJ92">
        <f t="shared" si="120"/>
        <v>0</v>
      </c>
      <c r="AK92">
        <v>98.6</v>
      </c>
      <c r="AL92">
        <v>98.6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111</v>
      </c>
      <c r="AU92">
        <v>64</v>
      </c>
      <c r="AV92">
        <v>1</v>
      </c>
      <c r="AW92">
        <v>1</v>
      </c>
      <c r="AZ92">
        <v>1</v>
      </c>
      <c r="BA92">
        <v>1</v>
      </c>
      <c r="BB92">
        <v>1</v>
      </c>
      <c r="BC92">
        <v>1</v>
      </c>
      <c r="BD92" t="s">
        <v>3</v>
      </c>
      <c r="BE92" t="s">
        <v>3</v>
      </c>
      <c r="BF92" t="s">
        <v>3</v>
      </c>
      <c r="BG92" t="s">
        <v>3</v>
      </c>
      <c r="BH92">
        <v>3</v>
      </c>
      <c r="BI92">
        <v>1</v>
      </c>
      <c r="BJ92" t="s">
        <v>302</v>
      </c>
      <c r="BM92">
        <v>11001</v>
      </c>
      <c r="BN92">
        <v>0</v>
      </c>
      <c r="BO92" t="s">
        <v>3</v>
      </c>
      <c r="BP92">
        <v>0</v>
      </c>
      <c r="BQ92">
        <v>2</v>
      </c>
      <c r="BR92">
        <v>0</v>
      </c>
      <c r="BS92">
        <v>1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123</v>
      </c>
      <c r="CA92">
        <v>75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si="121"/>
        <v>542.29999999999995</v>
      </c>
      <c r="CQ92">
        <f t="shared" si="122"/>
        <v>98.6</v>
      </c>
      <c r="CR92">
        <f t="shared" si="123"/>
        <v>0</v>
      </c>
      <c r="CS92">
        <f t="shared" si="124"/>
        <v>0</v>
      </c>
      <c r="CT92">
        <f t="shared" si="125"/>
        <v>0</v>
      </c>
      <c r="CU92">
        <f t="shared" si="126"/>
        <v>0</v>
      </c>
      <c r="CV92">
        <f t="shared" si="127"/>
        <v>0</v>
      </c>
      <c r="CW92">
        <f t="shared" si="128"/>
        <v>0</v>
      </c>
      <c r="CX92">
        <f t="shared" si="129"/>
        <v>0</v>
      </c>
      <c r="CY92">
        <f t="shared" si="130"/>
        <v>0</v>
      </c>
      <c r="CZ92">
        <f t="shared" si="131"/>
        <v>0</v>
      </c>
      <c r="DC92" t="s">
        <v>3</v>
      </c>
      <c r="DD92" t="s">
        <v>3</v>
      </c>
      <c r="DE92" t="s">
        <v>3</v>
      </c>
      <c r="DF92" t="s">
        <v>3</v>
      </c>
      <c r="DG92" t="s">
        <v>3</v>
      </c>
      <c r="DH92" t="s">
        <v>3</v>
      </c>
      <c r="DI92" t="s">
        <v>3</v>
      </c>
      <c r="DJ92" t="s">
        <v>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1007</v>
      </c>
      <c r="DV92" t="s">
        <v>135</v>
      </c>
      <c r="DW92" t="s">
        <v>135</v>
      </c>
      <c r="DX92">
        <v>1</v>
      </c>
      <c r="EE92">
        <v>31275801</v>
      </c>
      <c r="EF92">
        <v>2</v>
      </c>
      <c r="EG92" t="s">
        <v>22</v>
      </c>
      <c r="EH92">
        <v>0</v>
      </c>
      <c r="EI92" t="s">
        <v>3</v>
      </c>
      <c r="EJ92">
        <v>1</v>
      </c>
      <c r="EK92">
        <v>11001</v>
      </c>
      <c r="EL92" t="s">
        <v>277</v>
      </c>
      <c r="EM92" t="s">
        <v>278</v>
      </c>
      <c r="EO92" t="s">
        <v>3</v>
      </c>
      <c r="EQ92">
        <v>0</v>
      </c>
      <c r="ER92">
        <v>98.6</v>
      </c>
      <c r="ES92">
        <v>98.6</v>
      </c>
      <c r="ET92">
        <v>0</v>
      </c>
      <c r="EU92">
        <v>0</v>
      </c>
      <c r="EV92">
        <v>0</v>
      </c>
      <c r="EW92">
        <v>0</v>
      </c>
      <c r="EX92">
        <v>0</v>
      </c>
      <c r="FQ92">
        <v>0</v>
      </c>
      <c r="FR92">
        <f t="shared" si="132"/>
        <v>0</v>
      </c>
      <c r="FS92">
        <v>0</v>
      </c>
      <c r="FT92" t="s">
        <v>25</v>
      </c>
      <c r="FU92" t="s">
        <v>26</v>
      </c>
      <c r="FX92">
        <v>110.7</v>
      </c>
      <c r="FY92">
        <v>63.75</v>
      </c>
      <c r="GA92" t="s">
        <v>3</v>
      </c>
      <c r="GD92">
        <v>1</v>
      </c>
      <c r="GF92">
        <v>-507232542</v>
      </c>
      <c r="GG92">
        <v>2</v>
      </c>
      <c r="GH92">
        <v>1</v>
      </c>
      <c r="GI92">
        <v>-2</v>
      </c>
      <c r="GJ92">
        <v>0</v>
      </c>
      <c r="GK92">
        <v>0</v>
      </c>
      <c r="GL92">
        <f t="shared" si="133"/>
        <v>0</v>
      </c>
      <c r="GM92">
        <f t="shared" si="134"/>
        <v>542.29999999999995</v>
      </c>
      <c r="GN92">
        <f t="shared" si="135"/>
        <v>542.29999999999995</v>
      </c>
      <c r="GO92">
        <f t="shared" si="136"/>
        <v>0</v>
      </c>
      <c r="GP92">
        <f t="shared" si="137"/>
        <v>0</v>
      </c>
      <c r="GR92">
        <v>0</v>
      </c>
      <c r="GS92">
        <v>3</v>
      </c>
      <c r="GT92">
        <v>0</v>
      </c>
      <c r="GU92" t="s">
        <v>3</v>
      </c>
      <c r="GV92">
        <f t="shared" si="138"/>
        <v>0</v>
      </c>
      <c r="GW92">
        <v>1</v>
      </c>
      <c r="GX92">
        <f t="shared" si="139"/>
        <v>0</v>
      </c>
      <c r="HA92">
        <v>0</v>
      </c>
      <c r="HB92">
        <v>0</v>
      </c>
      <c r="HC92">
        <f t="shared" si="140"/>
        <v>0</v>
      </c>
      <c r="IK92">
        <v>0</v>
      </c>
    </row>
    <row r="93" spans="1:245" x14ac:dyDescent="0.2">
      <c r="A93">
        <v>17</v>
      </c>
      <c r="B93">
        <v>1</v>
      </c>
      <c r="C93">
        <f>ROW(SmtRes!A205)</f>
        <v>205</v>
      </c>
      <c r="D93">
        <f>ROW(EtalonRes!A205)</f>
        <v>205</v>
      </c>
      <c r="E93" t="s">
        <v>303</v>
      </c>
      <c r="F93" t="s">
        <v>304</v>
      </c>
      <c r="G93" t="s">
        <v>305</v>
      </c>
      <c r="H93" t="s">
        <v>20</v>
      </c>
      <c r="I93">
        <f>ROUND(55/100,9)</f>
        <v>0.55000000000000004</v>
      </c>
      <c r="J93">
        <v>0</v>
      </c>
      <c r="O93">
        <f t="shared" si="106"/>
        <v>202.25</v>
      </c>
      <c r="P93">
        <f t="shared" si="107"/>
        <v>4.68</v>
      </c>
      <c r="Q93">
        <f t="shared" si="108"/>
        <v>23.16</v>
      </c>
      <c r="R93">
        <f t="shared" si="109"/>
        <v>9.4600000000000009</v>
      </c>
      <c r="S93">
        <f t="shared" si="110"/>
        <v>174.41</v>
      </c>
      <c r="T93">
        <f t="shared" si="111"/>
        <v>0</v>
      </c>
      <c r="U93">
        <f t="shared" si="112"/>
        <v>22.357500000000002</v>
      </c>
      <c r="V93">
        <f t="shared" si="113"/>
        <v>0.69850000000000012</v>
      </c>
      <c r="W93">
        <f t="shared" si="114"/>
        <v>0</v>
      </c>
      <c r="X93">
        <f t="shared" si="115"/>
        <v>204.1</v>
      </c>
      <c r="Y93">
        <f t="shared" si="116"/>
        <v>117.68</v>
      </c>
      <c r="AA93">
        <v>31303232</v>
      </c>
      <c r="AB93">
        <f t="shared" si="117"/>
        <v>367.7</v>
      </c>
      <c r="AC93">
        <f t="shared" si="118"/>
        <v>8.5</v>
      </c>
      <c r="AD93">
        <f t="shared" si="101"/>
        <v>42.1</v>
      </c>
      <c r="AE93">
        <f t="shared" si="102"/>
        <v>17.2</v>
      </c>
      <c r="AF93">
        <f t="shared" si="103"/>
        <v>317.10000000000002</v>
      </c>
      <c r="AG93">
        <f t="shared" si="119"/>
        <v>0</v>
      </c>
      <c r="AH93">
        <f t="shared" si="104"/>
        <v>40.65</v>
      </c>
      <c r="AI93">
        <f t="shared" si="105"/>
        <v>1.27</v>
      </c>
      <c r="AJ93">
        <f t="shared" si="120"/>
        <v>0</v>
      </c>
      <c r="AK93">
        <v>367.66</v>
      </c>
      <c r="AL93">
        <v>8.5399999999999991</v>
      </c>
      <c r="AM93">
        <v>42.05</v>
      </c>
      <c r="AN93">
        <v>17.149999999999999</v>
      </c>
      <c r="AO93">
        <v>317.07</v>
      </c>
      <c r="AP93">
        <v>0</v>
      </c>
      <c r="AQ93">
        <v>40.65</v>
      </c>
      <c r="AR93">
        <v>1.27</v>
      </c>
      <c r="AS93">
        <v>0</v>
      </c>
      <c r="AT93">
        <v>111</v>
      </c>
      <c r="AU93">
        <v>64</v>
      </c>
      <c r="AV93">
        <v>1</v>
      </c>
      <c r="AW93">
        <v>1</v>
      </c>
      <c r="AZ93">
        <v>1</v>
      </c>
      <c r="BA93">
        <v>1</v>
      </c>
      <c r="BB93">
        <v>1</v>
      </c>
      <c r="BC93">
        <v>1</v>
      </c>
      <c r="BD93" t="s">
        <v>3</v>
      </c>
      <c r="BE93" t="s">
        <v>3</v>
      </c>
      <c r="BF93" t="s">
        <v>3</v>
      </c>
      <c r="BG93" t="s">
        <v>3</v>
      </c>
      <c r="BH93">
        <v>0</v>
      </c>
      <c r="BI93">
        <v>1</v>
      </c>
      <c r="BJ93" t="s">
        <v>306</v>
      </c>
      <c r="BM93">
        <v>11001</v>
      </c>
      <c r="BN93">
        <v>0</v>
      </c>
      <c r="BO93" t="s">
        <v>3</v>
      </c>
      <c r="BP93">
        <v>0</v>
      </c>
      <c r="BQ93">
        <v>2</v>
      </c>
      <c r="BR93">
        <v>0</v>
      </c>
      <c r="BS93">
        <v>1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123</v>
      </c>
      <c r="CA93">
        <v>75</v>
      </c>
      <c r="CE93">
        <v>0</v>
      </c>
      <c r="CF93">
        <v>0</v>
      </c>
      <c r="CG93">
        <v>0</v>
      </c>
      <c r="CM93">
        <v>0</v>
      </c>
      <c r="CN93" t="s">
        <v>3</v>
      </c>
      <c r="CO93">
        <v>0</v>
      </c>
      <c r="CP93">
        <f t="shared" si="121"/>
        <v>202.25</v>
      </c>
      <c r="CQ93">
        <f t="shared" si="122"/>
        <v>8.5</v>
      </c>
      <c r="CR93">
        <f t="shared" si="123"/>
        <v>42.1</v>
      </c>
      <c r="CS93">
        <f t="shared" si="124"/>
        <v>17.2</v>
      </c>
      <c r="CT93">
        <f t="shared" si="125"/>
        <v>317.10000000000002</v>
      </c>
      <c r="CU93">
        <f t="shared" si="126"/>
        <v>0</v>
      </c>
      <c r="CV93">
        <f t="shared" si="127"/>
        <v>40.65</v>
      </c>
      <c r="CW93">
        <f t="shared" si="128"/>
        <v>1.27</v>
      </c>
      <c r="CX93">
        <f t="shared" si="129"/>
        <v>0</v>
      </c>
      <c r="CY93">
        <f t="shared" si="130"/>
        <v>204.09569999999999</v>
      </c>
      <c r="CZ93">
        <f t="shared" si="131"/>
        <v>117.6768</v>
      </c>
      <c r="DC93" t="s">
        <v>3</v>
      </c>
      <c r="DD93" t="s">
        <v>3</v>
      </c>
      <c r="DE93" t="s">
        <v>3</v>
      </c>
      <c r="DF93" t="s">
        <v>3</v>
      </c>
      <c r="DG93" t="s">
        <v>3</v>
      </c>
      <c r="DH93" t="s">
        <v>3</v>
      </c>
      <c r="DI93" t="s">
        <v>3</v>
      </c>
      <c r="DJ93" t="s">
        <v>3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1005</v>
      </c>
      <c r="DV93" t="s">
        <v>20</v>
      </c>
      <c r="DW93" t="s">
        <v>20</v>
      </c>
      <c r="DX93">
        <v>100</v>
      </c>
      <c r="EE93">
        <v>31275801</v>
      </c>
      <c r="EF93">
        <v>2</v>
      </c>
      <c r="EG93" t="s">
        <v>22</v>
      </c>
      <c r="EH93">
        <v>0</v>
      </c>
      <c r="EI93" t="s">
        <v>3</v>
      </c>
      <c r="EJ93">
        <v>1</v>
      </c>
      <c r="EK93">
        <v>11001</v>
      </c>
      <c r="EL93" t="s">
        <v>277</v>
      </c>
      <c r="EM93" t="s">
        <v>278</v>
      </c>
      <c r="EO93" t="s">
        <v>3</v>
      </c>
      <c r="EQ93">
        <v>0</v>
      </c>
      <c r="ER93">
        <v>367.66</v>
      </c>
      <c r="ES93">
        <v>8.5399999999999991</v>
      </c>
      <c r="ET93">
        <v>42.05</v>
      </c>
      <c r="EU93">
        <v>17.149999999999999</v>
      </c>
      <c r="EV93">
        <v>317.07</v>
      </c>
      <c r="EW93">
        <v>40.65</v>
      </c>
      <c r="EX93">
        <v>1.27</v>
      </c>
      <c r="EY93">
        <v>0</v>
      </c>
      <c r="FQ93">
        <v>0</v>
      </c>
      <c r="FR93">
        <f t="shared" si="132"/>
        <v>0</v>
      </c>
      <c r="FS93">
        <v>0</v>
      </c>
      <c r="FT93" t="s">
        <v>25</v>
      </c>
      <c r="FU93" t="s">
        <v>26</v>
      </c>
      <c r="FX93">
        <v>110.7</v>
      </c>
      <c r="FY93">
        <v>63.75</v>
      </c>
      <c r="GA93" t="s">
        <v>3</v>
      </c>
      <c r="GD93">
        <v>1</v>
      </c>
      <c r="GF93">
        <v>1315376555</v>
      </c>
      <c r="GG93">
        <v>2</v>
      </c>
      <c r="GH93">
        <v>1</v>
      </c>
      <c r="GI93">
        <v>-2</v>
      </c>
      <c r="GJ93">
        <v>0</v>
      </c>
      <c r="GK93">
        <v>0</v>
      </c>
      <c r="GL93">
        <f t="shared" si="133"/>
        <v>0</v>
      </c>
      <c r="GM93">
        <f t="shared" si="134"/>
        <v>524.03</v>
      </c>
      <c r="GN93">
        <f t="shared" si="135"/>
        <v>524.03</v>
      </c>
      <c r="GO93">
        <f t="shared" si="136"/>
        <v>0</v>
      </c>
      <c r="GP93">
        <f t="shared" si="137"/>
        <v>0</v>
      </c>
      <c r="GR93">
        <v>0</v>
      </c>
      <c r="GS93">
        <v>3</v>
      </c>
      <c r="GT93">
        <v>0</v>
      </c>
      <c r="GU93" t="s">
        <v>3</v>
      </c>
      <c r="GV93">
        <f t="shared" si="138"/>
        <v>0</v>
      </c>
      <c r="GW93">
        <v>1</v>
      </c>
      <c r="GX93">
        <f t="shared" si="139"/>
        <v>0</v>
      </c>
      <c r="HA93">
        <v>0</v>
      </c>
      <c r="HB93">
        <v>0</v>
      </c>
      <c r="HC93">
        <f t="shared" si="140"/>
        <v>0</v>
      </c>
      <c r="IK93">
        <v>0</v>
      </c>
    </row>
    <row r="94" spans="1:245" x14ac:dyDescent="0.2">
      <c r="A94">
        <v>18</v>
      </c>
      <c r="B94">
        <v>1</v>
      </c>
      <c r="C94">
        <v>205</v>
      </c>
      <c r="E94" t="s">
        <v>307</v>
      </c>
      <c r="F94" t="s">
        <v>308</v>
      </c>
      <c r="G94" t="s">
        <v>309</v>
      </c>
      <c r="H94" t="s">
        <v>135</v>
      </c>
      <c r="I94">
        <f>I93*J94</f>
        <v>1.1220000000000001</v>
      </c>
      <c r="J94">
        <v>2.04</v>
      </c>
      <c r="O94">
        <f t="shared" si="106"/>
        <v>527.79</v>
      </c>
      <c r="P94">
        <f t="shared" si="107"/>
        <v>527.79</v>
      </c>
      <c r="Q94">
        <f t="shared" si="108"/>
        <v>0</v>
      </c>
      <c r="R94">
        <f t="shared" si="109"/>
        <v>0</v>
      </c>
      <c r="S94">
        <f t="shared" si="110"/>
        <v>0</v>
      </c>
      <c r="T94">
        <f t="shared" si="111"/>
        <v>0</v>
      </c>
      <c r="U94">
        <f t="shared" si="112"/>
        <v>0</v>
      </c>
      <c r="V94">
        <f t="shared" si="113"/>
        <v>0</v>
      </c>
      <c r="W94">
        <f t="shared" si="114"/>
        <v>0</v>
      </c>
      <c r="X94">
        <f t="shared" si="115"/>
        <v>0</v>
      </c>
      <c r="Y94">
        <f t="shared" si="116"/>
        <v>0</v>
      </c>
      <c r="AA94">
        <v>31303232</v>
      </c>
      <c r="AB94">
        <f t="shared" si="117"/>
        <v>470.4</v>
      </c>
      <c r="AC94">
        <f t="shared" si="118"/>
        <v>470.4</v>
      </c>
      <c r="AD94">
        <f t="shared" si="101"/>
        <v>0</v>
      </c>
      <c r="AE94">
        <f t="shared" si="102"/>
        <v>0</v>
      </c>
      <c r="AF94">
        <f t="shared" si="103"/>
        <v>0</v>
      </c>
      <c r="AG94">
        <f t="shared" si="119"/>
        <v>0</v>
      </c>
      <c r="AH94">
        <f t="shared" si="104"/>
        <v>0</v>
      </c>
      <c r="AI94">
        <f t="shared" si="105"/>
        <v>0</v>
      </c>
      <c r="AJ94">
        <f t="shared" si="120"/>
        <v>0</v>
      </c>
      <c r="AK94">
        <v>470.36</v>
      </c>
      <c r="AL94">
        <v>470.36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111</v>
      </c>
      <c r="AU94">
        <v>64</v>
      </c>
      <c r="AV94">
        <v>1</v>
      </c>
      <c r="AW94">
        <v>1</v>
      </c>
      <c r="AZ94">
        <v>1</v>
      </c>
      <c r="BA94">
        <v>1</v>
      </c>
      <c r="BB94">
        <v>1</v>
      </c>
      <c r="BC94">
        <v>1</v>
      </c>
      <c r="BD94" t="s">
        <v>3</v>
      </c>
      <c r="BE94" t="s">
        <v>3</v>
      </c>
      <c r="BF94" t="s">
        <v>3</v>
      </c>
      <c r="BG94" t="s">
        <v>3</v>
      </c>
      <c r="BH94">
        <v>3</v>
      </c>
      <c r="BI94">
        <v>1</v>
      </c>
      <c r="BJ94" t="s">
        <v>310</v>
      </c>
      <c r="BM94">
        <v>11001</v>
      </c>
      <c r="BN94">
        <v>0</v>
      </c>
      <c r="BO94" t="s">
        <v>3</v>
      </c>
      <c r="BP94">
        <v>0</v>
      </c>
      <c r="BQ94">
        <v>2</v>
      </c>
      <c r="BR94">
        <v>0</v>
      </c>
      <c r="BS94">
        <v>1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123</v>
      </c>
      <c r="CA94">
        <v>75</v>
      </c>
      <c r="CE94">
        <v>0</v>
      </c>
      <c r="CF94">
        <v>0</v>
      </c>
      <c r="CG94">
        <v>0</v>
      </c>
      <c r="CM94">
        <v>0</v>
      </c>
      <c r="CN94" t="s">
        <v>3</v>
      </c>
      <c r="CO94">
        <v>0</v>
      </c>
      <c r="CP94">
        <f t="shared" si="121"/>
        <v>527.79</v>
      </c>
      <c r="CQ94">
        <f t="shared" si="122"/>
        <v>470.4</v>
      </c>
      <c r="CR94">
        <f t="shared" si="123"/>
        <v>0</v>
      </c>
      <c r="CS94">
        <f t="shared" si="124"/>
        <v>0</v>
      </c>
      <c r="CT94">
        <f t="shared" si="125"/>
        <v>0</v>
      </c>
      <c r="CU94">
        <f t="shared" si="126"/>
        <v>0</v>
      </c>
      <c r="CV94">
        <f t="shared" si="127"/>
        <v>0</v>
      </c>
      <c r="CW94">
        <f t="shared" si="128"/>
        <v>0</v>
      </c>
      <c r="CX94">
        <f t="shared" si="129"/>
        <v>0</v>
      </c>
      <c r="CY94">
        <f t="shared" si="130"/>
        <v>0</v>
      </c>
      <c r="CZ94">
        <f t="shared" si="131"/>
        <v>0</v>
      </c>
      <c r="DC94" t="s">
        <v>3</v>
      </c>
      <c r="DD94" t="s">
        <v>3</v>
      </c>
      <c r="DE94" t="s">
        <v>3</v>
      </c>
      <c r="DF94" t="s">
        <v>3</v>
      </c>
      <c r="DG94" t="s">
        <v>3</v>
      </c>
      <c r="DH94" t="s">
        <v>3</v>
      </c>
      <c r="DI94" t="s">
        <v>3</v>
      </c>
      <c r="DJ94" t="s">
        <v>3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1007</v>
      </c>
      <c r="DV94" t="s">
        <v>135</v>
      </c>
      <c r="DW94" t="s">
        <v>135</v>
      </c>
      <c r="DX94">
        <v>1</v>
      </c>
      <c r="EE94">
        <v>31275801</v>
      </c>
      <c r="EF94">
        <v>2</v>
      </c>
      <c r="EG94" t="s">
        <v>22</v>
      </c>
      <c r="EH94">
        <v>0</v>
      </c>
      <c r="EI94" t="s">
        <v>3</v>
      </c>
      <c r="EJ94">
        <v>1</v>
      </c>
      <c r="EK94">
        <v>11001</v>
      </c>
      <c r="EL94" t="s">
        <v>277</v>
      </c>
      <c r="EM94" t="s">
        <v>278</v>
      </c>
      <c r="EO94" t="s">
        <v>3</v>
      </c>
      <c r="EQ94">
        <v>0</v>
      </c>
      <c r="ER94">
        <v>470.36</v>
      </c>
      <c r="ES94">
        <v>470.36</v>
      </c>
      <c r="ET94">
        <v>0</v>
      </c>
      <c r="EU94">
        <v>0</v>
      </c>
      <c r="EV94">
        <v>0</v>
      </c>
      <c r="EW94">
        <v>0</v>
      </c>
      <c r="EX94">
        <v>0</v>
      </c>
      <c r="FQ94">
        <v>0</v>
      </c>
      <c r="FR94">
        <f t="shared" si="132"/>
        <v>0</v>
      </c>
      <c r="FS94">
        <v>0</v>
      </c>
      <c r="FT94" t="s">
        <v>25</v>
      </c>
      <c r="FU94" t="s">
        <v>26</v>
      </c>
      <c r="FX94">
        <v>110.7</v>
      </c>
      <c r="FY94">
        <v>63.75</v>
      </c>
      <c r="GA94" t="s">
        <v>3</v>
      </c>
      <c r="GD94">
        <v>1</v>
      </c>
      <c r="GF94">
        <v>-964623361</v>
      </c>
      <c r="GG94">
        <v>2</v>
      </c>
      <c r="GH94">
        <v>1</v>
      </c>
      <c r="GI94">
        <v>-2</v>
      </c>
      <c r="GJ94">
        <v>0</v>
      </c>
      <c r="GK94">
        <v>0</v>
      </c>
      <c r="GL94">
        <f t="shared" si="133"/>
        <v>0</v>
      </c>
      <c r="GM94">
        <f t="shared" si="134"/>
        <v>527.79</v>
      </c>
      <c r="GN94">
        <f t="shared" si="135"/>
        <v>527.79</v>
      </c>
      <c r="GO94">
        <f t="shared" si="136"/>
        <v>0</v>
      </c>
      <c r="GP94">
        <f t="shared" si="137"/>
        <v>0</v>
      </c>
      <c r="GR94">
        <v>0</v>
      </c>
      <c r="GS94">
        <v>3</v>
      </c>
      <c r="GT94">
        <v>0</v>
      </c>
      <c r="GU94" t="s">
        <v>3</v>
      </c>
      <c r="GV94">
        <f t="shared" si="138"/>
        <v>0</v>
      </c>
      <c r="GW94">
        <v>1</v>
      </c>
      <c r="GX94">
        <f t="shared" si="139"/>
        <v>0</v>
      </c>
      <c r="HA94">
        <v>0</v>
      </c>
      <c r="HB94">
        <v>0</v>
      </c>
      <c r="HC94">
        <f t="shared" si="140"/>
        <v>0</v>
      </c>
      <c r="IK94">
        <v>0</v>
      </c>
    </row>
    <row r="95" spans="1:245" x14ac:dyDescent="0.2">
      <c r="A95">
        <v>17</v>
      </c>
      <c r="B95">
        <v>1</v>
      </c>
      <c r="C95">
        <f>ROW(SmtRes!A210)</f>
        <v>210</v>
      </c>
      <c r="D95">
        <f>ROW(EtalonRes!A210)</f>
        <v>210</v>
      </c>
      <c r="E95" t="s">
        <v>311</v>
      </c>
      <c r="F95" t="s">
        <v>312</v>
      </c>
      <c r="G95" t="s">
        <v>313</v>
      </c>
      <c r="H95" t="s">
        <v>20</v>
      </c>
      <c r="I95">
        <f>ROUND(55/100,9)</f>
        <v>0.55000000000000004</v>
      </c>
      <c r="J95">
        <v>0</v>
      </c>
      <c r="O95">
        <f t="shared" si="106"/>
        <v>6.39</v>
      </c>
      <c r="P95">
        <f t="shared" si="107"/>
        <v>0</v>
      </c>
      <c r="Q95">
        <f t="shared" si="108"/>
        <v>4.24</v>
      </c>
      <c r="R95">
        <f t="shared" si="109"/>
        <v>1.54</v>
      </c>
      <c r="S95">
        <f t="shared" si="110"/>
        <v>2.15</v>
      </c>
      <c r="T95">
        <f t="shared" si="111"/>
        <v>0</v>
      </c>
      <c r="U95">
        <f t="shared" si="112"/>
        <v>0.27500000000000002</v>
      </c>
      <c r="V95">
        <f t="shared" si="113"/>
        <v>0.11550000000000001</v>
      </c>
      <c r="W95">
        <f t="shared" si="114"/>
        <v>0</v>
      </c>
      <c r="X95">
        <f t="shared" si="115"/>
        <v>4.0999999999999996</v>
      </c>
      <c r="Y95">
        <f t="shared" si="116"/>
        <v>2.36</v>
      </c>
      <c r="AA95">
        <v>31303232</v>
      </c>
      <c r="AB95">
        <f t="shared" si="117"/>
        <v>11.6</v>
      </c>
      <c r="AC95">
        <f t="shared" si="118"/>
        <v>0</v>
      </c>
      <c r="AD95">
        <f t="shared" si="101"/>
        <v>7.7</v>
      </c>
      <c r="AE95">
        <f t="shared" si="102"/>
        <v>2.8</v>
      </c>
      <c r="AF95">
        <f t="shared" si="103"/>
        <v>3.9</v>
      </c>
      <c r="AG95">
        <f t="shared" si="119"/>
        <v>0</v>
      </c>
      <c r="AH95">
        <f t="shared" si="104"/>
        <v>0.5</v>
      </c>
      <c r="AI95">
        <f t="shared" si="105"/>
        <v>0.21</v>
      </c>
      <c r="AJ95">
        <f t="shared" si="120"/>
        <v>0</v>
      </c>
      <c r="AK95">
        <v>11.62</v>
      </c>
      <c r="AL95">
        <v>0</v>
      </c>
      <c r="AM95">
        <v>7.72</v>
      </c>
      <c r="AN95">
        <v>2.84</v>
      </c>
      <c r="AO95">
        <v>3.9</v>
      </c>
      <c r="AP95">
        <v>0</v>
      </c>
      <c r="AQ95">
        <v>0.5</v>
      </c>
      <c r="AR95">
        <v>0.21</v>
      </c>
      <c r="AS95">
        <v>0</v>
      </c>
      <c r="AT95">
        <v>111</v>
      </c>
      <c r="AU95">
        <v>64</v>
      </c>
      <c r="AV95">
        <v>1</v>
      </c>
      <c r="AW95">
        <v>1</v>
      </c>
      <c r="AZ95">
        <v>1</v>
      </c>
      <c r="BA95">
        <v>1</v>
      </c>
      <c r="BB95">
        <v>1</v>
      </c>
      <c r="BC95">
        <v>1</v>
      </c>
      <c r="BD95" t="s">
        <v>3</v>
      </c>
      <c r="BE95" t="s">
        <v>3</v>
      </c>
      <c r="BF95" t="s">
        <v>3</v>
      </c>
      <c r="BG95" t="s">
        <v>3</v>
      </c>
      <c r="BH95">
        <v>0</v>
      </c>
      <c r="BI95">
        <v>1</v>
      </c>
      <c r="BJ95" t="s">
        <v>314</v>
      </c>
      <c r="BM95">
        <v>11001</v>
      </c>
      <c r="BN95">
        <v>0</v>
      </c>
      <c r="BO95" t="s">
        <v>3</v>
      </c>
      <c r="BP95">
        <v>0</v>
      </c>
      <c r="BQ95">
        <v>2</v>
      </c>
      <c r="BR95">
        <v>0</v>
      </c>
      <c r="BS95">
        <v>1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</v>
      </c>
      <c r="BZ95">
        <v>123</v>
      </c>
      <c r="CA95">
        <v>75</v>
      </c>
      <c r="CE95">
        <v>0</v>
      </c>
      <c r="CF95">
        <v>0</v>
      </c>
      <c r="CG95">
        <v>0</v>
      </c>
      <c r="CM95">
        <v>0</v>
      </c>
      <c r="CN95" t="s">
        <v>3</v>
      </c>
      <c r="CO95">
        <v>0</v>
      </c>
      <c r="CP95">
        <f t="shared" si="121"/>
        <v>6.3900000000000006</v>
      </c>
      <c r="CQ95">
        <f t="shared" si="122"/>
        <v>0</v>
      </c>
      <c r="CR95">
        <f t="shared" si="123"/>
        <v>7.7</v>
      </c>
      <c r="CS95">
        <f t="shared" si="124"/>
        <v>2.8</v>
      </c>
      <c r="CT95">
        <f t="shared" si="125"/>
        <v>3.9</v>
      </c>
      <c r="CU95">
        <f t="shared" si="126"/>
        <v>0</v>
      </c>
      <c r="CV95">
        <f t="shared" si="127"/>
        <v>0.5</v>
      </c>
      <c r="CW95">
        <f t="shared" si="128"/>
        <v>0.21</v>
      </c>
      <c r="CX95">
        <f t="shared" si="129"/>
        <v>0</v>
      </c>
      <c r="CY95">
        <f t="shared" si="130"/>
        <v>4.0958999999999994</v>
      </c>
      <c r="CZ95">
        <f t="shared" si="131"/>
        <v>2.3616000000000001</v>
      </c>
      <c r="DC95" t="s">
        <v>3</v>
      </c>
      <c r="DD95" t="s">
        <v>3</v>
      </c>
      <c r="DE95" t="s">
        <v>3</v>
      </c>
      <c r="DF95" t="s">
        <v>3</v>
      </c>
      <c r="DG95" t="s">
        <v>3</v>
      </c>
      <c r="DH95" t="s">
        <v>3</v>
      </c>
      <c r="DI95" t="s">
        <v>3</v>
      </c>
      <c r="DJ95" t="s">
        <v>3</v>
      </c>
      <c r="DK95" t="s">
        <v>3</v>
      </c>
      <c r="DL95" t="s">
        <v>3</v>
      </c>
      <c r="DM95" t="s">
        <v>3</v>
      </c>
      <c r="DN95">
        <v>0</v>
      </c>
      <c r="DO95">
        <v>0</v>
      </c>
      <c r="DP95">
        <v>1</v>
      </c>
      <c r="DQ95">
        <v>1</v>
      </c>
      <c r="DU95">
        <v>1005</v>
      </c>
      <c r="DV95" t="s">
        <v>20</v>
      </c>
      <c r="DW95" t="s">
        <v>20</v>
      </c>
      <c r="DX95">
        <v>100</v>
      </c>
      <c r="EE95">
        <v>31275801</v>
      </c>
      <c r="EF95">
        <v>2</v>
      </c>
      <c r="EG95" t="s">
        <v>22</v>
      </c>
      <c r="EH95">
        <v>0</v>
      </c>
      <c r="EI95" t="s">
        <v>3</v>
      </c>
      <c r="EJ95">
        <v>1</v>
      </c>
      <c r="EK95">
        <v>11001</v>
      </c>
      <c r="EL95" t="s">
        <v>277</v>
      </c>
      <c r="EM95" t="s">
        <v>278</v>
      </c>
      <c r="EO95" t="s">
        <v>3</v>
      </c>
      <c r="EQ95">
        <v>0</v>
      </c>
      <c r="ER95">
        <v>11.62</v>
      </c>
      <c r="ES95">
        <v>0</v>
      </c>
      <c r="ET95">
        <v>7.72</v>
      </c>
      <c r="EU95">
        <v>2.84</v>
      </c>
      <c r="EV95">
        <v>3.9</v>
      </c>
      <c r="EW95">
        <v>0.5</v>
      </c>
      <c r="EX95">
        <v>0.21</v>
      </c>
      <c r="EY95">
        <v>0</v>
      </c>
      <c r="FQ95">
        <v>0</v>
      </c>
      <c r="FR95">
        <f t="shared" si="132"/>
        <v>0</v>
      </c>
      <c r="FS95">
        <v>0</v>
      </c>
      <c r="FT95" t="s">
        <v>25</v>
      </c>
      <c r="FU95" t="s">
        <v>26</v>
      </c>
      <c r="FX95">
        <v>110.7</v>
      </c>
      <c r="FY95">
        <v>63.75</v>
      </c>
      <c r="GA95" t="s">
        <v>3</v>
      </c>
      <c r="GD95">
        <v>1</v>
      </c>
      <c r="GF95">
        <v>1443213033</v>
      </c>
      <c r="GG95">
        <v>2</v>
      </c>
      <c r="GH95">
        <v>1</v>
      </c>
      <c r="GI95">
        <v>-2</v>
      </c>
      <c r="GJ95">
        <v>0</v>
      </c>
      <c r="GK95">
        <v>0</v>
      </c>
      <c r="GL95">
        <f t="shared" si="133"/>
        <v>0</v>
      </c>
      <c r="GM95">
        <f t="shared" si="134"/>
        <v>12.85</v>
      </c>
      <c r="GN95">
        <f t="shared" si="135"/>
        <v>12.85</v>
      </c>
      <c r="GO95">
        <f t="shared" si="136"/>
        <v>0</v>
      </c>
      <c r="GP95">
        <f t="shared" si="137"/>
        <v>0</v>
      </c>
      <c r="GR95">
        <v>0</v>
      </c>
      <c r="GS95">
        <v>3</v>
      </c>
      <c r="GT95">
        <v>0</v>
      </c>
      <c r="GU95" t="s">
        <v>3</v>
      </c>
      <c r="GV95">
        <f t="shared" si="138"/>
        <v>0</v>
      </c>
      <c r="GW95">
        <v>1</v>
      </c>
      <c r="GX95">
        <f t="shared" si="139"/>
        <v>0</v>
      </c>
      <c r="HA95">
        <v>0</v>
      </c>
      <c r="HB95">
        <v>0</v>
      </c>
      <c r="HC95">
        <f t="shared" si="140"/>
        <v>0</v>
      </c>
      <c r="IK95">
        <v>0</v>
      </c>
    </row>
    <row r="96" spans="1:245" x14ac:dyDescent="0.2">
      <c r="A96">
        <v>18</v>
      </c>
      <c r="B96">
        <v>1</v>
      </c>
      <c r="C96">
        <v>210</v>
      </c>
      <c r="E96" t="s">
        <v>315</v>
      </c>
      <c r="F96" t="s">
        <v>316</v>
      </c>
      <c r="G96" t="s">
        <v>317</v>
      </c>
      <c r="H96" t="s">
        <v>135</v>
      </c>
      <c r="I96">
        <f>I95*J96</f>
        <v>0.28050000000000003</v>
      </c>
      <c r="J96">
        <v>0.51</v>
      </c>
      <c r="O96">
        <f t="shared" si="106"/>
        <v>137.44999999999999</v>
      </c>
      <c r="P96">
        <f t="shared" si="107"/>
        <v>137.44999999999999</v>
      </c>
      <c r="Q96">
        <f t="shared" si="108"/>
        <v>0</v>
      </c>
      <c r="R96">
        <f t="shared" si="109"/>
        <v>0</v>
      </c>
      <c r="S96">
        <f t="shared" si="110"/>
        <v>0</v>
      </c>
      <c r="T96">
        <f t="shared" si="111"/>
        <v>0</v>
      </c>
      <c r="U96">
        <f t="shared" si="112"/>
        <v>0</v>
      </c>
      <c r="V96">
        <f t="shared" si="113"/>
        <v>0</v>
      </c>
      <c r="W96">
        <f t="shared" si="114"/>
        <v>0</v>
      </c>
      <c r="X96">
        <f t="shared" si="115"/>
        <v>0</v>
      </c>
      <c r="Y96">
        <f t="shared" si="116"/>
        <v>0</v>
      </c>
      <c r="AA96">
        <v>31303232</v>
      </c>
      <c r="AB96">
        <f t="shared" si="117"/>
        <v>490</v>
      </c>
      <c r="AC96">
        <f t="shared" si="118"/>
        <v>490</v>
      </c>
      <c r="AD96">
        <f t="shared" si="101"/>
        <v>0</v>
      </c>
      <c r="AE96">
        <f t="shared" si="102"/>
        <v>0</v>
      </c>
      <c r="AF96">
        <f t="shared" si="103"/>
        <v>0</v>
      </c>
      <c r="AG96">
        <f t="shared" si="119"/>
        <v>0</v>
      </c>
      <c r="AH96">
        <f t="shared" si="104"/>
        <v>0</v>
      </c>
      <c r="AI96">
        <f t="shared" si="105"/>
        <v>0</v>
      </c>
      <c r="AJ96">
        <f t="shared" si="120"/>
        <v>0</v>
      </c>
      <c r="AK96">
        <v>490</v>
      </c>
      <c r="AL96">
        <v>490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111</v>
      </c>
      <c r="AU96">
        <v>64</v>
      </c>
      <c r="AV96">
        <v>1</v>
      </c>
      <c r="AW96">
        <v>1</v>
      </c>
      <c r="AZ96">
        <v>1</v>
      </c>
      <c r="BA96">
        <v>1</v>
      </c>
      <c r="BB96">
        <v>1</v>
      </c>
      <c r="BC96">
        <v>1</v>
      </c>
      <c r="BD96" t="s">
        <v>3</v>
      </c>
      <c r="BE96" t="s">
        <v>3</v>
      </c>
      <c r="BF96" t="s">
        <v>3</v>
      </c>
      <c r="BG96" t="s">
        <v>3</v>
      </c>
      <c r="BH96">
        <v>3</v>
      </c>
      <c r="BI96">
        <v>1</v>
      </c>
      <c r="BJ96" t="s">
        <v>318</v>
      </c>
      <c r="BM96">
        <v>11001</v>
      </c>
      <c r="BN96">
        <v>0</v>
      </c>
      <c r="BO96" t="s">
        <v>3</v>
      </c>
      <c r="BP96">
        <v>0</v>
      </c>
      <c r="BQ96">
        <v>2</v>
      </c>
      <c r="BR96">
        <v>0</v>
      </c>
      <c r="BS96">
        <v>1</v>
      </c>
      <c r="BT96">
        <v>1</v>
      </c>
      <c r="BU96">
        <v>1</v>
      </c>
      <c r="BV96">
        <v>1</v>
      </c>
      <c r="BW96">
        <v>1</v>
      </c>
      <c r="BX96">
        <v>1</v>
      </c>
      <c r="BY96" t="s">
        <v>3</v>
      </c>
      <c r="BZ96">
        <v>123</v>
      </c>
      <c r="CA96">
        <v>75</v>
      </c>
      <c r="CE96">
        <v>0</v>
      </c>
      <c r="CF96">
        <v>0</v>
      </c>
      <c r="CG96">
        <v>0</v>
      </c>
      <c r="CM96">
        <v>0</v>
      </c>
      <c r="CN96" t="s">
        <v>3</v>
      </c>
      <c r="CO96">
        <v>0</v>
      </c>
      <c r="CP96">
        <f t="shared" si="121"/>
        <v>137.44999999999999</v>
      </c>
      <c r="CQ96">
        <f t="shared" si="122"/>
        <v>490</v>
      </c>
      <c r="CR96">
        <f t="shared" si="123"/>
        <v>0</v>
      </c>
      <c r="CS96">
        <f t="shared" si="124"/>
        <v>0</v>
      </c>
      <c r="CT96">
        <f t="shared" si="125"/>
        <v>0</v>
      </c>
      <c r="CU96">
        <f t="shared" si="126"/>
        <v>0</v>
      </c>
      <c r="CV96">
        <f t="shared" si="127"/>
        <v>0</v>
      </c>
      <c r="CW96">
        <f t="shared" si="128"/>
        <v>0</v>
      </c>
      <c r="CX96">
        <f t="shared" si="129"/>
        <v>0</v>
      </c>
      <c r="CY96">
        <f t="shared" si="130"/>
        <v>0</v>
      </c>
      <c r="CZ96">
        <f t="shared" si="131"/>
        <v>0</v>
      </c>
      <c r="DC96" t="s">
        <v>3</v>
      </c>
      <c r="DD96" t="s">
        <v>3</v>
      </c>
      <c r="DE96" t="s">
        <v>3</v>
      </c>
      <c r="DF96" t="s">
        <v>3</v>
      </c>
      <c r="DG96" t="s">
        <v>3</v>
      </c>
      <c r="DH96" t="s">
        <v>3</v>
      </c>
      <c r="DI96" t="s">
        <v>3</v>
      </c>
      <c r="DJ96" t="s">
        <v>3</v>
      </c>
      <c r="DK96" t="s">
        <v>3</v>
      </c>
      <c r="DL96" t="s">
        <v>3</v>
      </c>
      <c r="DM96" t="s">
        <v>3</v>
      </c>
      <c r="DN96">
        <v>0</v>
      </c>
      <c r="DO96">
        <v>0</v>
      </c>
      <c r="DP96">
        <v>1</v>
      </c>
      <c r="DQ96">
        <v>1</v>
      </c>
      <c r="DU96">
        <v>1007</v>
      </c>
      <c r="DV96" t="s">
        <v>135</v>
      </c>
      <c r="DW96" t="s">
        <v>135</v>
      </c>
      <c r="DX96">
        <v>1</v>
      </c>
      <c r="EE96">
        <v>31275801</v>
      </c>
      <c r="EF96">
        <v>2</v>
      </c>
      <c r="EG96" t="s">
        <v>22</v>
      </c>
      <c r="EH96">
        <v>0</v>
      </c>
      <c r="EI96" t="s">
        <v>3</v>
      </c>
      <c r="EJ96">
        <v>1</v>
      </c>
      <c r="EK96">
        <v>11001</v>
      </c>
      <c r="EL96" t="s">
        <v>277</v>
      </c>
      <c r="EM96" t="s">
        <v>278</v>
      </c>
      <c r="EO96" t="s">
        <v>3</v>
      </c>
      <c r="EQ96">
        <v>0</v>
      </c>
      <c r="ER96">
        <v>490</v>
      </c>
      <c r="ES96">
        <v>490</v>
      </c>
      <c r="ET96">
        <v>0</v>
      </c>
      <c r="EU96">
        <v>0</v>
      </c>
      <c r="EV96">
        <v>0</v>
      </c>
      <c r="EW96">
        <v>0</v>
      </c>
      <c r="EX96">
        <v>0</v>
      </c>
      <c r="FQ96">
        <v>0</v>
      </c>
      <c r="FR96">
        <f t="shared" si="132"/>
        <v>0</v>
      </c>
      <c r="FS96">
        <v>0</v>
      </c>
      <c r="FT96" t="s">
        <v>25</v>
      </c>
      <c r="FU96" t="s">
        <v>26</v>
      </c>
      <c r="FX96">
        <v>110.7</v>
      </c>
      <c r="FY96">
        <v>63.75</v>
      </c>
      <c r="GA96" t="s">
        <v>3</v>
      </c>
      <c r="GD96">
        <v>1</v>
      </c>
      <c r="GF96">
        <v>389582082</v>
      </c>
      <c r="GG96">
        <v>2</v>
      </c>
      <c r="GH96">
        <v>1</v>
      </c>
      <c r="GI96">
        <v>-2</v>
      </c>
      <c r="GJ96">
        <v>0</v>
      </c>
      <c r="GK96">
        <v>0</v>
      </c>
      <c r="GL96">
        <f t="shared" si="133"/>
        <v>0</v>
      </c>
      <c r="GM96">
        <f t="shared" si="134"/>
        <v>137.44999999999999</v>
      </c>
      <c r="GN96">
        <f t="shared" si="135"/>
        <v>137.44999999999999</v>
      </c>
      <c r="GO96">
        <f t="shared" si="136"/>
        <v>0</v>
      </c>
      <c r="GP96">
        <f t="shared" si="137"/>
        <v>0</v>
      </c>
      <c r="GR96">
        <v>0</v>
      </c>
      <c r="GS96">
        <v>3</v>
      </c>
      <c r="GT96">
        <v>0</v>
      </c>
      <c r="GU96" t="s">
        <v>3</v>
      </c>
      <c r="GV96">
        <f t="shared" si="138"/>
        <v>0</v>
      </c>
      <c r="GW96">
        <v>1</v>
      </c>
      <c r="GX96">
        <f t="shared" si="139"/>
        <v>0</v>
      </c>
      <c r="HA96">
        <v>0</v>
      </c>
      <c r="HB96">
        <v>0</v>
      </c>
      <c r="HC96">
        <f t="shared" si="140"/>
        <v>0</v>
      </c>
      <c r="IK96">
        <v>0</v>
      </c>
    </row>
    <row r="97" spans="1:245" x14ac:dyDescent="0.2">
      <c r="A97">
        <v>17</v>
      </c>
      <c r="B97">
        <v>1</v>
      </c>
      <c r="C97">
        <f>ROW(SmtRes!A216)</f>
        <v>216</v>
      </c>
      <c r="D97">
        <f>ROW(EtalonRes!A216)</f>
        <v>216</v>
      </c>
      <c r="E97" t="s">
        <v>319</v>
      </c>
      <c r="F97" t="s">
        <v>320</v>
      </c>
      <c r="G97" t="s">
        <v>321</v>
      </c>
      <c r="H97" t="s">
        <v>37</v>
      </c>
      <c r="I97">
        <v>0.112</v>
      </c>
      <c r="J97">
        <v>0</v>
      </c>
      <c r="O97">
        <f t="shared" si="106"/>
        <v>48.16</v>
      </c>
      <c r="P97">
        <f t="shared" si="107"/>
        <v>31.99</v>
      </c>
      <c r="Q97">
        <f t="shared" si="108"/>
        <v>3.63</v>
      </c>
      <c r="R97">
        <f t="shared" si="109"/>
        <v>0.53</v>
      </c>
      <c r="S97">
        <f t="shared" si="110"/>
        <v>12.54</v>
      </c>
      <c r="T97">
        <f t="shared" si="111"/>
        <v>0</v>
      </c>
      <c r="U97">
        <f t="shared" si="112"/>
        <v>1.41568</v>
      </c>
      <c r="V97">
        <f t="shared" si="113"/>
        <v>4.2560000000000001E-2</v>
      </c>
      <c r="W97">
        <f t="shared" si="114"/>
        <v>0</v>
      </c>
      <c r="X97">
        <f t="shared" si="115"/>
        <v>12.42</v>
      </c>
      <c r="Y97">
        <f t="shared" si="116"/>
        <v>7.19</v>
      </c>
      <c r="AA97">
        <v>31303232</v>
      </c>
      <c r="AB97">
        <f t="shared" si="117"/>
        <v>430</v>
      </c>
      <c r="AC97">
        <f t="shared" si="118"/>
        <v>285.60000000000002</v>
      </c>
      <c r="AD97">
        <f t="shared" si="101"/>
        <v>32.4</v>
      </c>
      <c r="AE97">
        <f t="shared" si="102"/>
        <v>4.7</v>
      </c>
      <c r="AF97">
        <f t="shared" si="103"/>
        <v>112</v>
      </c>
      <c r="AG97">
        <f t="shared" si="119"/>
        <v>0</v>
      </c>
      <c r="AH97">
        <f t="shared" si="104"/>
        <v>12.64</v>
      </c>
      <c r="AI97">
        <f t="shared" si="105"/>
        <v>0.38</v>
      </c>
      <c r="AJ97">
        <f t="shared" si="120"/>
        <v>0</v>
      </c>
      <c r="AK97">
        <v>429.97</v>
      </c>
      <c r="AL97">
        <v>285.60000000000002</v>
      </c>
      <c r="AM97">
        <v>32.380000000000003</v>
      </c>
      <c r="AN97">
        <v>4.71</v>
      </c>
      <c r="AO97">
        <v>111.99</v>
      </c>
      <c r="AP97">
        <v>0</v>
      </c>
      <c r="AQ97">
        <v>12.64</v>
      </c>
      <c r="AR97">
        <v>0.38</v>
      </c>
      <c r="AS97">
        <v>0</v>
      </c>
      <c r="AT97">
        <v>95</v>
      </c>
      <c r="AU97">
        <v>55</v>
      </c>
      <c r="AV97">
        <v>1</v>
      </c>
      <c r="AW97">
        <v>1</v>
      </c>
      <c r="AZ97">
        <v>1</v>
      </c>
      <c r="BA97">
        <v>1</v>
      </c>
      <c r="BB97">
        <v>1</v>
      </c>
      <c r="BC97">
        <v>1</v>
      </c>
      <c r="BD97" t="s">
        <v>3</v>
      </c>
      <c r="BE97" t="s">
        <v>3</v>
      </c>
      <c r="BF97" t="s">
        <v>3</v>
      </c>
      <c r="BG97" t="s">
        <v>3</v>
      </c>
      <c r="BH97">
        <v>0</v>
      </c>
      <c r="BI97">
        <v>1</v>
      </c>
      <c r="BJ97" t="s">
        <v>322</v>
      </c>
      <c r="BM97">
        <v>6001</v>
      </c>
      <c r="BN97">
        <v>0</v>
      </c>
      <c r="BO97" t="s">
        <v>3</v>
      </c>
      <c r="BP97">
        <v>0</v>
      </c>
      <c r="BQ97">
        <v>2</v>
      </c>
      <c r="BR97">
        <v>0</v>
      </c>
      <c r="BS97">
        <v>1</v>
      </c>
      <c r="BT97">
        <v>1</v>
      </c>
      <c r="BU97">
        <v>1</v>
      </c>
      <c r="BV97">
        <v>1</v>
      </c>
      <c r="BW97">
        <v>1</v>
      </c>
      <c r="BX97">
        <v>1</v>
      </c>
      <c r="BY97" t="s">
        <v>3</v>
      </c>
      <c r="BZ97">
        <v>105</v>
      </c>
      <c r="CA97">
        <v>65</v>
      </c>
      <c r="CE97">
        <v>0</v>
      </c>
      <c r="CF97">
        <v>0</v>
      </c>
      <c r="CG97">
        <v>0</v>
      </c>
      <c r="CM97">
        <v>0</v>
      </c>
      <c r="CN97" t="s">
        <v>3</v>
      </c>
      <c r="CO97">
        <v>0</v>
      </c>
      <c r="CP97">
        <f t="shared" si="121"/>
        <v>48.16</v>
      </c>
      <c r="CQ97">
        <f t="shared" si="122"/>
        <v>285.60000000000002</v>
      </c>
      <c r="CR97">
        <f t="shared" si="123"/>
        <v>32.4</v>
      </c>
      <c r="CS97">
        <f t="shared" si="124"/>
        <v>4.7</v>
      </c>
      <c r="CT97">
        <f t="shared" si="125"/>
        <v>112</v>
      </c>
      <c r="CU97">
        <f t="shared" si="126"/>
        <v>0</v>
      </c>
      <c r="CV97">
        <f t="shared" si="127"/>
        <v>12.64</v>
      </c>
      <c r="CW97">
        <f t="shared" si="128"/>
        <v>0.38</v>
      </c>
      <c r="CX97">
        <f t="shared" si="129"/>
        <v>0</v>
      </c>
      <c r="CY97">
        <f t="shared" si="130"/>
        <v>12.416499999999999</v>
      </c>
      <c r="CZ97">
        <f t="shared" si="131"/>
        <v>7.1884999999999994</v>
      </c>
      <c r="DC97" t="s">
        <v>3</v>
      </c>
      <c r="DD97" t="s">
        <v>3</v>
      </c>
      <c r="DE97" t="s">
        <v>3</v>
      </c>
      <c r="DF97" t="s">
        <v>3</v>
      </c>
      <c r="DG97" t="s">
        <v>3</v>
      </c>
      <c r="DH97" t="s">
        <v>3</v>
      </c>
      <c r="DI97" t="s">
        <v>3</v>
      </c>
      <c r="DJ97" t="s">
        <v>3</v>
      </c>
      <c r="DK97" t="s">
        <v>3</v>
      </c>
      <c r="DL97" t="s">
        <v>3</v>
      </c>
      <c r="DM97" t="s">
        <v>3</v>
      </c>
      <c r="DN97">
        <v>0</v>
      </c>
      <c r="DO97">
        <v>0</v>
      </c>
      <c r="DP97">
        <v>1</v>
      </c>
      <c r="DQ97">
        <v>1</v>
      </c>
      <c r="DU97">
        <v>1009</v>
      </c>
      <c r="DV97" t="s">
        <v>37</v>
      </c>
      <c r="DW97" t="s">
        <v>37</v>
      </c>
      <c r="DX97">
        <v>1000</v>
      </c>
      <c r="EE97">
        <v>31275787</v>
      </c>
      <c r="EF97">
        <v>2</v>
      </c>
      <c r="EG97" t="s">
        <v>22</v>
      </c>
      <c r="EH97">
        <v>0</v>
      </c>
      <c r="EI97" t="s">
        <v>3</v>
      </c>
      <c r="EJ97">
        <v>1</v>
      </c>
      <c r="EK97">
        <v>6001</v>
      </c>
      <c r="EL97" t="s">
        <v>323</v>
      </c>
      <c r="EM97" t="s">
        <v>324</v>
      </c>
      <c r="EO97" t="s">
        <v>3</v>
      </c>
      <c r="EQ97">
        <v>0</v>
      </c>
      <c r="ER97">
        <v>429.97</v>
      </c>
      <c r="ES97">
        <v>285.60000000000002</v>
      </c>
      <c r="ET97">
        <v>32.380000000000003</v>
      </c>
      <c r="EU97">
        <v>4.71</v>
      </c>
      <c r="EV97">
        <v>111.99</v>
      </c>
      <c r="EW97">
        <v>12.64</v>
      </c>
      <c r="EX97">
        <v>0.38</v>
      </c>
      <c r="EY97">
        <v>0</v>
      </c>
      <c r="FQ97">
        <v>0</v>
      </c>
      <c r="FR97">
        <f t="shared" si="132"/>
        <v>0</v>
      </c>
      <c r="FS97">
        <v>0</v>
      </c>
      <c r="FT97" t="s">
        <v>25</v>
      </c>
      <c r="FU97" t="s">
        <v>26</v>
      </c>
      <c r="FX97">
        <v>94.5</v>
      </c>
      <c r="FY97">
        <v>55.25</v>
      </c>
      <c r="GA97" t="s">
        <v>3</v>
      </c>
      <c r="GD97">
        <v>1</v>
      </c>
      <c r="GF97">
        <v>-2016543000</v>
      </c>
      <c r="GG97">
        <v>2</v>
      </c>
      <c r="GH97">
        <v>1</v>
      </c>
      <c r="GI97">
        <v>-2</v>
      </c>
      <c r="GJ97">
        <v>0</v>
      </c>
      <c r="GK97">
        <v>0</v>
      </c>
      <c r="GL97">
        <f t="shared" si="133"/>
        <v>0</v>
      </c>
      <c r="GM97">
        <f t="shared" si="134"/>
        <v>67.77</v>
      </c>
      <c r="GN97">
        <f t="shared" si="135"/>
        <v>67.77</v>
      </c>
      <c r="GO97">
        <f t="shared" si="136"/>
        <v>0</v>
      </c>
      <c r="GP97">
        <f t="shared" si="137"/>
        <v>0</v>
      </c>
      <c r="GR97">
        <v>0</v>
      </c>
      <c r="GS97">
        <v>3</v>
      </c>
      <c r="GT97">
        <v>0</v>
      </c>
      <c r="GU97" t="s">
        <v>3</v>
      </c>
      <c r="GV97">
        <f t="shared" si="138"/>
        <v>0</v>
      </c>
      <c r="GW97">
        <v>1</v>
      </c>
      <c r="GX97">
        <f t="shared" si="139"/>
        <v>0</v>
      </c>
      <c r="HA97">
        <v>0</v>
      </c>
      <c r="HB97">
        <v>0</v>
      </c>
      <c r="HC97">
        <f t="shared" si="140"/>
        <v>0</v>
      </c>
      <c r="IK97">
        <v>0</v>
      </c>
    </row>
    <row r="98" spans="1:245" x14ac:dyDescent="0.2">
      <c r="A98">
        <v>18</v>
      </c>
      <c r="B98">
        <v>1</v>
      </c>
      <c r="C98">
        <v>216</v>
      </c>
      <c r="E98" t="s">
        <v>325</v>
      </c>
      <c r="F98" t="s">
        <v>326</v>
      </c>
      <c r="G98" t="s">
        <v>327</v>
      </c>
      <c r="H98" t="s">
        <v>37</v>
      </c>
      <c r="I98">
        <f>I97*J98</f>
        <v>0.112</v>
      </c>
      <c r="J98">
        <v>1</v>
      </c>
      <c r="O98">
        <f t="shared" si="106"/>
        <v>983.37</v>
      </c>
      <c r="P98">
        <f t="shared" si="107"/>
        <v>983.37</v>
      </c>
      <c r="Q98">
        <f t="shared" si="108"/>
        <v>0</v>
      </c>
      <c r="R98">
        <f t="shared" si="109"/>
        <v>0</v>
      </c>
      <c r="S98">
        <f t="shared" si="110"/>
        <v>0</v>
      </c>
      <c r="T98">
        <f t="shared" si="111"/>
        <v>0</v>
      </c>
      <c r="U98">
        <f t="shared" si="112"/>
        <v>0</v>
      </c>
      <c r="V98">
        <f t="shared" si="113"/>
        <v>0</v>
      </c>
      <c r="W98">
        <f t="shared" si="114"/>
        <v>0</v>
      </c>
      <c r="X98">
        <f t="shared" si="115"/>
        <v>0</v>
      </c>
      <c r="Y98">
        <f t="shared" si="116"/>
        <v>0</v>
      </c>
      <c r="AA98">
        <v>31303232</v>
      </c>
      <c r="AB98">
        <f t="shared" si="117"/>
        <v>8780.1</v>
      </c>
      <c r="AC98">
        <f t="shared" si="118"/>
        <v>8780.1</v>
      </c>
      <c r="AD98">
        <f t="shared" si="101"/>
        <v>0</v>
      </c>
      <c r="AE98">
        <f t="shared" si="102"/>
        <v>0</v>
      </c>
      <c r="AF98">
        <f t="shared" si="103"/>
        <v>0</v>
      </c>
      <c r="AG98">
        <f t="shared" si="119"/>
        <v>0</v>
      </c>
      <c r="AH98">
        <f t="shared" si="104"/>
        <v>0</v>
      </c>
      <c r="AI98">
        <f t="shared" si="105"/>
        <v>0</v>
      </c>
      <c r="AJ98">
        <f t="shared" si="120"/>
        <v>0</v>
      </c>
      <c r="AK98">
        <v>8780.09</v>
      </c>
      <c r="AL98">
        <v>8780.09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95</v>
      </c>
      <c r="AU98">
        <v>55</v>
      </c>
      <c r="AV98">
        <v>1</v>
      </c>
      <c r="AW98">
        <v>1</v>
      </c>
      <c r="AZ98">
        <v>1</v>
      </c>
      <c r="BA98">
        <v>1</v>
      </c>
      <c r="BB98">
        <v>1</v>
      </c>
      <c r="BC98">
        <v>1</v>
      </c>
      <c r="BD98" t="s">
        <v>3</v>
      </c>
      <c r="BE98" t="s">
        <v>3</v>
      </c>
      <c r="BF98" t="s">
        <v>3</v>
      </c>
      <c r="BG98" t="s">
        <v>3</v>
      </c>
      <c r="BH98">
        <v>3</v>
      </c>
      <c r="BI98">
        <v>1</v>
      </c>
      <c r="BJ98" t="s">
        <v>328</v>
      </c>
      <c r="BM98">
        <v>6001</v>
      </c>
      <c r="BN98">
        <v>0</v>
      </c>
      <c r="BO98" t="s">
        <v>3</v>
      </c>
      <c r="BP98">
        <v>0</v>
      </c>
      <c r="BQ98">
        <v>2</v>
      </c>
      <c r="BR98">
        <v>0</v>
      </c>
      <c r="BS98">
        <v>1</v>
      </c>
      <c r="BT98">
        <v>1</v>
      </c>
      <c r="BU98">
        <v>1</v>
      </c>
      <c r="BV98">
        <v>1</v>
      </c>
      <c r="BW98">
        <v>1</v>
      </c>
      <c r="BX98">
        <v>1</v>
      </c>
      <c r="BY98" t="s">
        <v>3</v>
      </c>
      <c r="BZ98">
        <v>105</v>
      </c>
      <c r="CA98">
        <v>65</v>
      </c>
      <c r="CE98">
        <v>0</v>
      </c>
      <c r="CF98">
        <v>0</v>
      </c>
      <c r="CG98">
        <v>0</v>
      </c>
      <c r="CM98">
        <v>0</v>
      </c>
      <c r="CN98" t="s">
        <v>3</v>
      </c>
      <c r="CO98">
        <v>0</v>
      </c>
      <c r="CP98">
        <f t="shared" si="121"/>
        <v>983.37</v>
      </c>
      <c r="CQ98">
        <f t="shared" si="122"/>
        <v>8780.1</v>
      </c>
      <c r="CR98">
        <f t="shared" si="123"/>
        <v>0</v>
      </c>
      <c r="CS98">
        <f t="shared" si="124"/>
        <v>0</v>
      </c>
      <c r="CT98">
        <f t="shared" si="125"/>
        <v>0</v>
      </c>
      <c r="CU98">
        <f t="shared" si="126"/>
        <v>0</v>
      </c>
      <c r="CV98">
        <f t="shared" si="127"/>
        <v>0</v>
      </c>
      <c r="CW98">
        <f t="shared" si="128"/>
        <v>0</v>
      </c>
      <c r="CX98">
        <f t="shared" si="129"/>
        <v>0</v>
      </c>
      <c r="CY98">
        <f t="shared" si="130"/>
        <v>0</v>
      </c>
      <c r="CZ98">
        <f t="shared" si="131"/>
        <v>0</v>
      </c>
      <c r="DC98" t="s">
        <v>3</v>
      </c>
      <c r="DD98" t="s">
        <v>3</v>
      </c>
      <c r="DE98" t="s">
        <v>3</v>
      </c>
      <c r="DF98" t="s">
        <v>3</v>
      </c>
      <c r="DG98" t="s">
        <v>3</v>
      </c>
      <c r="DH98" t="s">
        <v>3</v>
      </c>
      <c r="DI98" t="s">
        <v>3</v>
      </c>
      <c r="DJ98" t="s">
        <v>3</v>
      </c>
      <c r="DK98" t="s">
        <v>3</v>
      </c>
      <c r="DL98" t="s">
        <v>3</v>
      </c>
      <c r="DM98" t="s">
        <v>3</v>
      </c>
      <c r="DN98">
        <v>0</v>
      </c>
      <c r="DO98">
        <v>0</v>
      </c>
      <c r="DP98">
        <v>1</v>
      </c>
      <c r="DQ98">
        <v>1</v>
      </c>
      <c r="DU98">
        <v>1009</v>
      </c>
      <c r="DV98" t="s">
        <v>37</v>
      </c>
      <c r="DW98" t="s">
        <v>37</v>
      </c>
      <c r="DX98">
        <v>1000</v>
      </c>
      <c r="EE98">
        <v>31275787</v>
      </c>
      <c r="EF98">
        <v>2</v>
      </c>
      <c r="EG98" t="s">
        <v>22</v>
      </c>
      <c r="EH98">
        <v>0</v>
      </c>
      <c r="EI98" t="s">
        <v>3</v>
      </c>
      <c r="EJ98">
        <v>1</v>
      </c>
      <c r="EK98">
        <v>6001</v>
      </c>
      <c r="EL98" t="s">
        <v>323</v>
      </c>
      <c r="EM98" t="s">
        <v>324</v>
      </c>
      <c r="EO98" t="s">
        <v>3</v>
      </c>
      <c r="EQ98">
        <v>0</v>
      </c>
      <c r="ER98">
        <v>8780.09</v>
      </c>
      <c r="ES98">
        <v>8780.09</v>
      </c>
      <c r="ET98">
        <v>0</v>
      </c>
      <c r="EU98">
        <v>0</v>
      </c>
      <c r="EV98">
        <v>0</v>
      </c>
      <c r="EW98">
        <v>0</v>
      </c>
      <c r="EX98">
        <v>0</v>
      </c>
      <c r="FQ98">
        <v>0</v>
      </c>
      <c r="FR98">
        <f t="shared" si="132"/>
        <v>0</v>
      </c>
      <c r="FS98">
        <v>0</v>
      </c>
      <c r="FT98" t="s">
        <v>25</v>
      </c>
      <c r="FU98" t="s">
        <v>26</v>
      </c>
      <c r="FX98">
        <v>94.5</v>
      </c>
      <c r="FY98">
        <v>55.25</v>
      </c>
      <c r="GA98" t="s">
        <v>3</v>
      </c>
      <c r="GD98">
        <v>1</v>
      </c>
      <c r="GF98">
        <v>-171594005</v>
      </c>
      <c r="GG98">
        <v>2</v>
      </c>
      <c r="GH98">
        <v>1</v>
      </c>
      <c r="GI98">
        <v>-2</v>
      </c>
      <c r="GJ98">
        <v>0</v>
      </c>
      <c r="GK98">
        <v>0</v>
      </c>
      <c r="GL98">
        <f t="shared" si="133"/>
        <v>0</v>
      </c>
      <c r="GM98">
        <f t="shared" si="134"/>
        <v>983.37</v>
      </c>
      <c r="GN98">
        <f t="shared" si="135"/>
        <v>983.37</v>
      </c>
      <c r="GO98">
        <f t="shared" si="136"/>
        <v>0</v>
      </c>
      <c r="GP98">
        <f t="shared" si="137"/>
        <v>0</v>
      </c>
      <c r="GR98">
        <v>0</v>
      </c>
      <c r="GS98">
        <v>3</v>
      </c>
      <c r="GT98">
        <v>0</v>
      </c>
      <c r="GU98" t="s">
        <v>3</v>
      </c>
      <c r="GV98">
        <f t="shared" si="138"/>
        <v>0</v>
      </c>
      <c r="GW98">
        <v>1</v>
      </c>
      <c r="GX98">
        <f t="shared" si="139"/>
        <v>0</v>
      </c>
      <c r="HA98">
        <v>0</v>
      </c>
      <c r="HB98">
        <v>0</v>
      </c>
      <c r="HC98">
        <f t="shared" si="140"/>
        <v>0</v>
      </c>
      <c r="IK98">
        <v>0</v>
      </c>
    </row>
    <row r="99" spans="1:245" x14ac:dyDescent="0.2">
      <c r="A99">
        <v>17</v>
      </c>
      <c r="B99">
        <v>1</v>
      </c>
      <c r="C99">
        <f>ROW(SmtRes!A224)</f>
        <v>224</v>
      </c>
      <c r="D99">
        <f>ROW(EtalonRes!A224)</f>
        <v>224</v>
      </c>
      <c r="E99" t="s">
        <v>329</v>
      </c>
      <c r="F99" t="s">
        <v>330</v>
      </c>
      <c r="G99" t="s">
        <v>331</v>
      </c>
      <c r="H99" t="s">
        <v>151</v>
      </c>
      <c r="I99">
        <f>ROUND(1.4/100,9)</f>
        <v>1.4E-2</v>
      </c>
      <c r="J99">
        <v>0</v>
      </c>
      <c r="O99">
        <f t="shared" si="106"/>
        <v>139.6</v>
      </c>
      <c r="P99">
        <f t="shared" si="107"/>
        <v>77.400000000000006</v>
      </c>
      <c r="Q99">
        <f t="shared" si="108"/>
        <v>29.25</v>
      </c>
      <c r="R99">
        <f t="shared" si="109"/>
        <v>5.79</v>
      </c>
      <c r="S99">
        <f t="shared" si="110"/>
        <v>32.950000000000003</v>
      </c>
      <c r="T99">
        <f t="shared" si="111"/>
        <v>0</v>
      </c>
      <c r="U99">
        <f t="shared" si="112"/>
        <v>4.2239399999999998</v>
      </c>
      <c r="V99">
        <f t="shared" si="113"/>
        <v>0.57540000000000002</v>
      </c>
      <c r="W99">
        <f t="shared" si="114"/>
        <v>0</v>
      </c>
      <c r="X99">
        <f t="shared" si="115"/>
        <v>25.57</v>
      </c>
      <c r="Y99">
        <f t="shared" si="116"/>
        <v>15.5</v>
      </c>
      <c r="AA99">
        <v>31303232</v>
      </c>
      <c r="AB99">
        <f t="shared" si="117"/>
        <v>9971</v>
      </c>
      <c r="AC99">
        <f t="shared" si="118"/>
        <v>5528.7</v>
      </c>
      <c r="AD99">
        <f t="shared" si="101"/>
        <v>2089</v>
      </c>
      <c r="AE99">
        <f t="shared" si="102"/>
        <v>413.5</v>
      </c>
      <c r="AF99">
        <f t="shared" si="103"/>
        <v>2353.3000000000002</v>
      </c>
      <c r="AG99">
        <f t="shared" si="119"/>
        <v>0</v>
      </c>
      <c r="AH99">
        <f t="shared" si="104"/>
        <v>301.70999999999998</v>
      </c>
      <c r="AI99">
        <f t="shared" si="105"/>
        <v>41.1</v>
      </c>
      <c r="AJ99">
        <f t="shared" si="120"/>
        <v>0</v>
      </c>
      <c r="AK99">
        <v>9971.02</v>
      </c>
      <c r="AL99">
        <v>5528.74</v>
      </c>
      <c r="AM99">
        <v>2088.94</v>
      </c>
      <c r="AN99">
        <v>413.46</v>
      </c>
      <c r="AO99">
        <v>2353.34</v>
      </c>
      <c r="AP99">
        <v>0</v>
      </c>
      <c r="AQ99">
        <v>301.70999999999998</v>
      </c>
      <c r="AR99">
        <v>41.1</v>
      </c>
      <c r="AS99">
        <v>0</v>
      </c>
      <c r="AT99">
        <v>66</v>
      </c>
      <c r="AU99">
        <v>40</v>
      </c>
      <c r="AV99">
        <v>1</v>
      </c>
      <c r="AW99">
        <v>1</v>
      </c>
      <c r="AZ99">
        <v>1</v>
      </c>
      <c r="BA99">
        <v>1</v>
      </c>
      <c r="BB99">
        <v>1</v>
      </c>
      <c r="BC99">
        <v>1</v>
      </c>
      <c r="BD99" t="s">
        <v>3</v>
      </c>
      <c r="BE99" t="s">
        <v>3</v>
      </c>
      <c r="BF99" t="s">
        <v>3</v>
      </c>
      <c r="BG99" t="s">
        <v>3</v>
      </c>
      <c r="BH99">
        <v>0</v>
      </c>
      <c r="BI99">
        <v>1</v>
      </c>
      <c r="BJ99" t="s">
        <v>332</v>
      </c>
      <c r="BM99">
        <v>6003</v>
      </c>
      <c r="BN99">
        <v>0</v>
      </c>
      <c r="BO99" t="s">
        <v>3</v>
      </c>
      <c r="BP99">
        <v>0</v>
      </c>
      <c r="BQ99">
        <v>2</v>
      </c>
      <c r="BR99">
        <v>0</v>
      </c>
      <c r="BS99">
        <v>1</v>
      </c>
      <c r="BT99">
        <v>1</v>
      </c>
      <c r="BU99">
        <v>1</v>
      </c>
      <c r="BV99">
        <v>1</v>
      </c>
      <c r="BW99">
        <v>1</v>
      </c>
      <c r="BX99">
        <v>1</v>
      </c>
      <c r="BY99" t="s">
        <v>3</v>
      </c>
      <c r="BZ99">
        <v>66</v>
      </c>
      <c r="CA99">
        <v>40</v>
      </c>
      <c r="CE99">
        <v>0</v>
      </c>
      <c r="CF99">
        <v>0</v>
      </c>
      <c r="CG99">
        <v>0</v>
      </c>
      <c r="CM99">
        <v>0</v>
      </c>
      <c r="CN99" t="s">
        <v>3</v>
      </c>
      <c r="CO99">
        <v>0</v>
      </c>
      <c r="CP99">
        <f t="shared" si="121"/>
        <v>139.60000000000002</v>
      </c>
      <c r="CQ99">
        <f t="shared" si="122"/>
        <v>5528.7</v>
      </c>
      <c r="CR99">
        <f t="shared" si="123"/>
        <v>2089</v>
      </c>
      <c r="CS99">
        <f t="shared" si="124"/>
        <v>413.5</v>
      </c>
      <c r="CT99">
        <f t="shared" si="125"/>
        <v>2353.3000000000002</v>
      </c>
      <c r="CU99">
        <f t="shared" si="126"/>
        <v>0</v>
      </c>
      <c r="CV99">
        <f t="shared" si="127"/>
        <v>301.70999999999998</v>
      </c>
      <c r="CW99">
        <f t="shared" si="128"/>
        <v>41.1</v>
      </c>
      <c r="CX99">
        <f t="shared" si="129"/>
        <v>0</v>
      </c>
      <c r="CY99">
        <f t="shared" si="130"/>
        <v>25.5684</v>
      </c>
      <c r="CZ99">
        <f t="shared" si="131"/>
        <v>15.496000000000002</v>
      </c>
      <c r="DC99" t="s">
        <v>3</v>
      </c>
      <c r="DD99" t="s">
        <v>3</v>
      </c>
      <c r="DE99" t="s">
        <v>3</v>
      </c>
      <c r="DF99" t="s">
        <v>3</v>
      </c>
      <c r="DG99" t="s">
        <v>3</v>
      </c>
      <c r="DH99" t="s">
        <v>3</v>
      </c>
      <c r="DI99" t="s">
        <v>3</v>
      </c>
      <c r="DJ99" t="s">
        <v>3</v>
      </c>
      <c r="DK99" t="s">
        <v>3</v>
      </c>
      <c r="DL99" t="s">
        <v>3</v>
      </c>
      <c r="DM99" t="s">
        <v>3</v>
      </c>
      <c r="DN99">
        <v>0</v>
      </c>
      <c r="DO99">
        <v>0</v>
      </c>
      <c r="DP99">
        <v>1</v>
      </c>
      <c r="DQ99">
        <v>1</v>
      </c>
      <c r="DU99">
        <v>1007</v>
      </c>
      <c r="DV99" t="s">
        <v>151</v>
      </c>
      <c r="DW99" t="s">
        <v>151</v>
      </c>
      <c r="DX99">
        <v>100</v>
      </c>
      <c r="EE99">
        <v>31275789</v>
      </c>
      <c r="EF99">
        <v>2</v>
      </c>
      <c r="EG99" t="s">
        <v>22</v>
      </c>
      <c r="EH99">
        <v>0</v>
      </c>
      <c r="EI99" t="s">
        <v>3</v>
      </c>
      <c r="EJ99">
        <v>1</v>
      </c>
      <c r="EK99">
        <v>6003</v>
      </c>
      <c r="EL99" t="s">
        <v>333</v>
      </c>
      <c r="EM99" t="s">
        <v>334</v>
      </c>
      <c r="EO99" t="s">
        <v>3</v>
      </c>
      <c r="EQ99">
        <v>0</v>
      </c>
      <c r="ER99">
        <v>9971.02</v>
      </c>
      <c r="ES99">
        <v>5528.74</v>
      </c>
      <c r="ET99">
        <v>2088.94</v>
      </c>
      <c r="EU99">
        <v>413.46</v>
      </c>
      <c r="EV99">
        <v>2353.34</v>
      </c>
      <c r="EW99">
        <v>301.70999999999998</v>
      </c>
      <c r="EX99">
        <v>41.1</v>
      </c>
      <c r="EY99">
        <v>0</v>
      </c>
      <c r="FQ99">
        <v>0</v>
      </c>
      <c r="FR99">
        <f t="shared" si="132"/>
        <v>0</v>
      </c>
      <c r="FS99">
        <v>0</v>
      </c>
      <c r="FX99">
        <v>66</v>
      </c>
      <c r="FY99">
        <v>40</v>
      </c>
      <c r="GA99" t="s">
        <v>3</v>
      </c>
      <c r="GD99">
        <v>1</v>
      </c>
      <c r="GF99">
        <v>-1820212521</v>
      </c>
      <c r="GG99">
        <v>2</v>
      </c>
      <c r="GH99">
        <v>1</v>
      </c>
      <c r="GI99">
        <v>-2</v>
      </c>
      <c r="GJ99">
        <v>0</v>
      </c>
      <c r="GK99">
        <v>0</v>
      </c>
      <c r="GL99">
        <f t="shared" si="133"/>
        <v>0</v>
      </c>
      <c r="GM99">
        <f t="shared" si="134"/>
        <v>180.67</v>
      </c>
      <c r="GN99">
        <f t="shared" si="135"/>
        <v>180.67</v>
      </c>
      <c r="GO99">
        <f t="shared" si="136"/>
        <v>0</v>
      </c>
      <c r="GP99">
        <f t="shared" si="137"/>
        <v>0</v>
      </c>
      <c r="GR99">
        <v>0</v>
      </c>
      <c r="GS99">
        <v>3</v>
      </c>
      <c r="GT99">
        <v>0</v>
      </c>
      <c r="GU99" t="s">
        <v>3</v>
      </c>
      <c r="GV99">
        <f t="shared" si="138"/>
        <v>0</v>
      </c>
      <c r="GW99">
        <v>1</v>
      </c>
      <c r="GX99">
        <f t="shared" si="139"/>
        <v>0</v>
      </c>
      <c r="HA99">
        <v>0</v>
      </c>
      <c r="HB99">
        <v>0</v>
      </c>
      <c r="HC99">
        <f t="shared" si="140"/>
        <v>0</v>
      </c>
      <c r="IK99">
        <v>0</v>
      </c>
    </row>
    <row r="100" spans="1:245" x14ac:dyDescent="0.2">
      <c r="A100">
        <v>18</v>
      </c>
      <c r="B100">
        <v>1</v>
      </c>
      <c r="C100">
        <v>222</v>
      </c>
      <c r="E100" t="s">
        <v>335</v>
      </c>
      <c r="F100" t="s">
        <v>336</v>
      </c>
      <c r="G100" t="s">
        <v>337</v>
      </c>
      <c r="H100" t="s">
        <v>135</v>
      </c>
      <c r="I100">
        <f>I99*J100</f>
        <v>1.0920000000000001</v>
      </c>
      <c r="J100">
        <v>78</v>
      </c>
      <c r="O100">
        <f t="shared" si="106"/>
        <v>0</v>
      </c>
      <c r="P100">
        <f t="shared" si="107"/>
        <v>0</v>
      </c>
      <c r="Q100">
        <f t="shared" si="108"/>
        <v>0</v>
      </c>
      <c r="R100">
        <f t="shared" si="109"/>
        <v>0</v>
      </c>
      <c r="S100">
        <f t="shared" si="110"/>
        <v>0</v>
      </c>
      <c r="T100">
        <f t="shared" si="111"/>
        <v>0</v>
      </c>
      <c r="U100">
        <f t="shared" si="112"/>
        <v>0</v>
      </c>
      <c r="V100">
        <f t="shared" si="113"/>
        <v>0</v>
      </c>
      <c r="W100">
        <f t="shared" si="114"/>
        <v>0</v>
      </c>
      <c r="X100">
        <f t="shared" si="115"/>
        <v>0</v>
      </c>
      <c r="Y100">
        <f t="shared" si="116"/>
        <v>0</v>
      </c>
      <c r="AA100">
        <v>31303232</v>
      </c>
      <c r="AB100">
        <f t="shared" si="117"/>
        <v>0</v>
      </c>
      <c r="AC100">
        <f t="shared" si="118"/>
        <v>0</v>
      </c>
      <c r="AD100">
        <f t="shared" si="101"/>
        <v>0</v>
      </c>
      <c r="AE100">
        <f t="shared" si="102"/>
        <v>0</v>
      </c>
      <c r="AF100">
        <f t="shared" si="103"/>
        <v>0</v>
      </c>
      <c r="AG100">
        <f t="shared" si="119"/>
        <v>0</v>
      </c>
      <c r="AH100">
        <f t="shared" si="104"/>
        <v>0</v>
      </c>
      <c r="AI100">
        <f t="shared" si="105"/>
        <v>0</v>
      </c>
      <c r="AJ100">
        <f t="shared" si="120"/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66</v>
      </c>
      <c r="AU100">
        <v>40</v>
      </c>
      <c r="AV100">
        <v>1</v>
      </c>
      <c r="AW100">
        <v>1</v>
      </c>
      <c r="AZ100">
        <v>1</v>
      </c>
      <c r="BA100">
        <v>1</v>
      </c>
      <c r="BB100">
        <v>1</v>
      </c>
      <c r="BC100">
        <v>1</v>
      </c>
      <c r="BD100" t="s">
        <v>3</v>
      </c>
      <c r="BE100" t="s">
        <v>3</v>
      </c>
      <c r="BF100" t="s">
        <v>3</v>
      </c>
      <c r="BG100" t="s">
        <v>3</v>
      </c>
      <c r="BH100">
        <v>3</v>
      </c>
      <c r="BI100">
        <v>1</v>
      </c>
      <c r="BJ100" t="s">
        <v>3</v>
      </c>
      <c r="BM100">
        <v>6003</v>
      </c>
      <c r="BN100">
        <v>0</v>
      </c>
      <c r="BO100" t="s">
        <v>3</v>
      </c>
      <c r="BP100">
        <v>0</v>
      </c>
      <c r="BQ100">
        <v>2</v>
      </c>
      <c r="BR100">
        <v>0</v>
      </c>
      <c r="BS100">
        <v>1</v>
      </c>
      <c r="BT100">
        <v>1</v>
      </c>
      <c r="BU100">
        <v>1</v>
      </c>
      <c r="BV100">
        <v>1</v>
      </c>
      <c r="BW100">
        <v>1</v>
      </c>
      <c r="BX100">
        <v>1</v>
      </c>
      <c r="BY100" t="s">
        <v>3</v>
      </c>
      <c r="BZ100">
        <v>66</v>
      </c>
      <c r="CA100">
        <v>40</v>
      </c>
      <c r="CE100">
        <v>0</v>
      </c>
      <c r="CF100">
        <v>0</v>
      </c>
      <c r="CG100">
        <v>0</v>
      </c>
      <c r="CM100">
        <v>0</v>
      </c>
      <c r="CN100" t="s">
        <v>3</v>
      </c>
      <c r="CO100">
        <v>0</v>
      </c>
      <c r="CP100">
        <f t="shared" si="121"/>
        <v>0</v>
      </c>
      <c r="CQ100">
        <f t="shared" si="122"/>
        <v>0</v>
      </c>
      <c r="CR100">
        <f t="shared" si="123"/>
        <v>0</v>
      </c>
      <c r="CS100">
        <f t="shared" si="124"/>
        <v>0</v>
      </c>
      <c r="CT100">
        <f t="shared" si="125"/>
        <v>0</v>
      </c>
      <c r="CU100">
        <f t="shared" si="126"/>
        <v>0</v>
      </c>
      <c r="CV100">
        <f t="shared" si="127"/>
        <v>0</v>
      </c>
      <c r="CW100">
        <f t="shared" si="128"/>
        <v>0</v>
      </c>
      <c r="CX100">
        <f t="shared" si="129"/>
        <v>0</v>
      </c>
      <c r="CY100">
        <f t="shared" si="130"/>
        <v>0</v>
      </c>
      <c r="CZ100">
        <f t="shared" si="131"/>
        <v>0</v>
      </c>
      <c r="DC100" t="s">
        <v>3</v>
      </c>
      <c r="DD100" t="s">
        <v>3</v>
      </c>
      <c r="DE100" t="s">
        <v>3</v>
      </c>
      <c r="DF100" t="s">
        <v>3</v>
      </c>
      <c r="DG100" t="s">
        <v>3</v>
      </c>
      <c r="DH100" t="s">
        <v>3</v>
      </c>
      <c r="DI100" t="s">
        <v>3</v>
      </c>
      <c r="DJ100" t="s">
        <v>3</v>
      </c>
      <c r="DK100" t="s">
        <v>3</v>
      </c>
      <c r="DL100" t="s">
        <v>3</v>
      </c>
      <c r="DM100" t="s">
        <v>3</v>
      </c>
      <c r="DN100">
        <v>0</v>
      </c>
      <c r="DO100">
        <v>0</v>
      </c>
      <c r="DP100">
        <v>1</v>
      </c>
      <c r="DQ100">
        <v>1</v>
      </c>
      <c r="DU100">
        <v>1007</v>
      </c>
      <c r="DV100" t="s">
        <v>135</v>
      </c>
      <c r="DW100" t="s">
        <v>135</v>
      </c>
      <c r="DX100">
        <v>1</v>
      </c>
      <c r="EE100">
        <v>31275789</v>
      </c>
      <c r="EF100">
        <v>2</v>
      </c>
      <c r="EG100" t="s">
        <v>22</v>
      </c>
      <c r="EH100">
        <v>0</v>
      </c>
      <c r="EI100" t="s">
        <v>3</v>
      </c>
      <c r="EJ100">
        <v>1</v>
      </c>
      <c r="EK100">
        <v>6003</v>
      </c>
      <c r="EL100" t="s">
        <v>333</v>
      </c>
      <c r="EM100" t="s">
        <v>334</v>
      </c>
      <c r="EO100" t="s">
        <v>3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FQ100">
        <v>0</v>
      </c>
      <c r="FR100">
        <f t="shared" si="132"/>
        <v>0</v>
      </c>
      <c r="FS100">
        <v>0</v>
      </c>
      <c r="FX100">
        <v>66</v>
      </c>
      <c r="FY100">
        <v>40</v>
      </c>
      <c r="GA100" t="s">
        <v>3</v>
      </c>
      <c r="GD100">
        <v>1</v>
      </c>
      <c r="GF100">
        <v>-1650312446</v>
      </c>
      <c r="GG100">
        <v>2</v>
      </c>
      <c r="GH100">
        <v>1</v>
      </c>
      <c r="GI100">
        <v>-2</v>
      </c>
      <c r="GJ100">
        <v>0</v>
      </c>
      <c r="GK100">
        <v>0</v>
      </c>
      <c r="GL100">
        <f t="shared" si="133"/>
        <v>0</v>
      </c>
      <c r="GM100">
        <f t="shared" si="134"/>
        <v>0</v>
      </c>
      <c r="GN100">
        <f t="shared" si="135"/>
        <v>0</v>
      </c>
      <c r="GO100">
        <f t="shared" si="136"/>
        <v>0</v>
      </c>
      <c r="GP100">
        <f t="shared" si="137"/>
        <v>0</v>
      </c>
      <c r="GR100">
        <v>0</v>
      </c>
      <c r="GS100">
        <v>3</v>
      </c>
      <c r="GT100">
        <v>0</v>
      </c>
      <c r="GU100" t="s">
        <v>3</v>
      </c>
      <c r="GV100">
        <f t="shared" si="138"/>
        <v>0</v>
      </c>
      <c r="GW100">
        <v>1</v>
      </c>
      <c r="GX100">
        <f t="shared" si="139"/>
        <v>0</v>
      </c>
      <c r="HA100">
        <v>0</v>
      </c>
      <c r="HB100">
        <v>0</v>
      </c>
      <c r="HC100">
        <f t="shared" si="140"/>
        <v>0</v>
      </c>
      <c r="IK100">
        <v>0</v>
      </c>
    </row>
    <row r="101" spans="1:245" x14ac:dyDescent="0.2">
      <c r="A101">
        <v>18</v>
      </c>
      <c r="B101">
        <v>1</v>
      </c>
      <c r="C101">
        <v>223</v>
      </c>
      <c r="E101" t="s">
        <v>338</v>
      </c>
      <c r="F101" t="s">
        <v>339</v>
      </c>
      <c r="G101" t="s">
        <v>340</v>
      </c>
      <c r="H101" t="s">
        <v>135</v>
      </c>
      <c r="I101">
        <f>I99*J101</f>
        <v>0.88200000000000001</v>
      </c>
      <c r="J101">
        <v>63</v>
      </c>
      <c r="O101">
        <f t="shared" si="106"/>
        <v>0</v>
      </c>
      <c r="P101">
        <f t="shared" si="107"/>
        <v>0</v>
      </c>
      <c r="Q101">
        <f t="shared" si="108"/>
        <v>0</v>
      </c>
      <c r="R101">
        <f t="shared" si="109"/>
        <v>0</v>
      </c>
      <c r="S101">
        <f t="shared" si="110"/>
        <v>0</v>
      </c>
      <c r="T101">
        <f t="shared" si="111"/>
        <v>0</v>
      </c>
      <c r="U101">
        <f t="shared" si="112"/>
        <v>0</v>
      </c>
      <c r="V101">
        <f t="shared" si="113"/>
        <v>0</v>
      </c>
      <c r="W101">
        <f t="shared" si="114"/>
        <v>0</v>
      </c>
      <c r="X101">
        <f t="shared" si="115"/>
        <v>0</v>
      </c>
      <c r="Y101">
        <f t="shared" si="116"/>
        <v>0</v>
      </c>
      <c r="AA101">
        <v>31303232</v>
      </c>
      <c r="AB101">
        <f t="shared" si="117"/>
        <v>0</v>
      </c>
      <c r="AC101">
        <f t="shared" si="118"/>
        <v>0</v>
      </c>
      <c r="AD101">
        <f t="shared" si="101"/>
        <v>0</v>
      </c>
      <c r="AE101">
        <f t="shared" si="102"/>
        <v>0</v>
      </c>
      <c r="AF101">
        <f t="shared" si="103"/>
        <v>0</v>
      </c>
      <c r="AG101">
        <f t="shared" si="119"/>
        <v>0</v>
      </c>
      <c r="AH101">
        <f t="shared" si="104"/>
        <v>0</v>
      </c>
      <c r="AI101">
        <f t="shared" si="105"/>
        <v>0</v>
      </c>
      <c r="AJ101">
        <f t="shared" si="120"/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66</v>
      </c>
      <c r="AU101">
        <v>40</v>
      </c>
      <c r="AV101">
        <v>1</v>
      </c>
      <c r="AW101">
        <v>1</v>
      </c>
      <c r="AZ101">
        <v>1</v>
      </c>
      <c r="BA101">
        <v>1</v>
      </c>
      <c r="BB101">
        <v>1</v>
      </c>
      <c r="BC101">
        <v>1</v>
      </c>
      <c r="BD101" t="s">
        <v>3</v>
      </c>
      <c r="BE101" t="s">
        <v>3</v>
      </c>
      <c r="BF101" t="s">
        <v>3</v>
      </c>
      <c r="BG101" t="s">
        <v>3</v>
      </c>
      <c r="BH101">
        <v>3</v>
      </c>
      <c r="BI101">
        <v>1</v>
      </c>
      <c r="BJ101" t="s">
        <v>3</v>
      </c>
      <c r="BM101">
        <v>6003</v>
      </c>
      <c r="BN101">
        <v>0</v>
      </c>
      <c r="BO101" t="s">
        <v>3</v>
      </c>
      <c r="BP101">
        <v>0</v>
      </c>
      <c r="BQ101">
        <v>2</v>
      </c>
      <c r="BR101">
        <v>0</v>
      </c>
      <c r="BS101">
        <v>1</v>
      </c>
      <c r="BT101">
        <v>1</v>
      </c>
      <c r="BU101">
        <v>1</v>
      </c>
      <c r="BV101">
        <v>1</v>
      </c>
      <c r="BW101">
        <v>1</v>
      </c>
      <c r="BX101">
        <v>1</v>
      </c>
      <c r="BY101" t="s">
        <v>3</v>
      </c>
      <c r="BZ101">
        <v>66</v>
      </c>
      <c r="CA101">
        <v>40</v>
      </c>
      <c r="CE101">
        <v>0</v>
      </c>
      <c r="CF101">
        <v>0</v>
      </c>
      <c r="CG101">
        <v>0</v>
      </c>
      <c r="CM101">
        <v>0</v>
      </c>
      <c r="CN101" t="s">
        <v>3</v>
      </c>
      <c r="CO101">
        <v>0</v>
      </c>
      <c r="CP101">
        <f t="shared" si="121"/>
        <v>0</v>
      </c>
      <c r="CQ101">
        <f t="shared" si="122"/>
        <v>0</v>
      </c>
      <c r="CR101">
        <f t="shared" si="123"/>
        <v>0</v>
      </c>
      <c r="CS101">
        <f t="shared" si="124"/>
        <v>0</v>
      </c>
      <c r="CT101">
        <f t="shared" si="125"/>
        <v>0</v>
      </c>
      <c r="CU101">
        <f t="shared" si="126"/>
        <v>0</v>
      </c>
      <c r="CV101">
        <f t="shared" si="127"/>
        <v>0</v>
      </c>
      <c r="CW101">
        <f t="shared" si="128"/>
        <v>0</v>
      </c>
      <c r="CX101">
        <f t="shared" si="129"/>
        <v>0</v>
      </c>
      <c r="CY101">
        <f t="shared" si="130"/>
        <v>0</v>
      </c>
      <c r="CZ101">
        <f t="shared" si="131"/>
        <v>0</v>
      </c>
      <c r="DC101" t="s">
        <v>3</v>
      </c>
      <c r="DD101" t="s">
        <v>3</v>
      </c>
      <c r="DE101" t="s">
        <v>3</v>
      </c>
      <c r="DF101" t="s">
        <v>3</v>
      </c>
      <c r="DG101" t="s">
        <v>3</v>
      </c>
      <c r="DH101" t="s">
        <v>3</v>
      </c>
      <c r="DI101" t="s">
        <v>3</v>
      </c>
      <c r="DJ101" t="s">
        <v>3</v>
      </c>
      <c r="DK101" t="s">
        <v>3</v>
      </c>
      <c r="DL101" t="s">
        <v>3</v>
      </c>
      <c r="DM101" t="s">
        <v>3</v>
      </c>
      <c r="DN101">
        <v>0</v>
      </c>
      <c r="DO101">
        <v>0</v>
      </c>
      <c r="DP101">
        <v>1</v>
      </c>
      <c r="DQ101">
        <v>1</v>
      </c>
      <c r="DU101">
        <v>1007</v>
      </c>
      <c r="DV101" t="s">
        <v>135</v>
      </c>
      <c r="DW101" t="s">
        <v>135</v>
      </c>
      <c r="DX101">
        <v>1</v>
      </c>
      <c r="EE101">
        <v>31275789</v>
      </c>
      <c r="EF101">
        <v>2</v>
      </c>
      <c r="EG101" t="s">
        <v>22</v>
      </c>
      <c r="EH101">
        <v>0</v>
      </c>
      <c r="EI101" t="s">
        <v>3</v>
      </c>
      <c r="EJ101">
        <v>1</v>
      </c>
      <c r="EK101">
        <v>6003</v>
      </c>
      <c r="EL101" t="s">
        <v>333</v>
      </c>
      <c r="EM101" t="s">
        <v>334</v>
      </c>
      <c r="EO101" t="s">
        <v>3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FQ101">
        <v>0</v>
      </c>
      <c r="FR101">
        <f t="shared" si="132"/>
        <v>0</v>
      </c>
      <c r="FS101">
        <v>0</v>
      </c>
      <c r="FX101">
        <v>66</v>
      </c>
      <c r="FY101">
        <v>40</v>
      </c>
      <c r="GA101" t="s">
        <v>3</v>
      </c>
      <c r="GD101">
        <v>1</v>
      </c>
      <c r="GF101">
        <v>220090467</v>
      </c>
      <c r="GG101">
        <v>2</v>
      </c>
      <c r="GH101">
        <v>1</v>
      </c>
      <c r="GI101">
        <v>-2</v>
      </c>
      <c r="GJ101">
        <v>0</v>
      </c>
      <c r="GK101">
        <v>0</v>
      </c>
      <c r="GL101">
        <f t="shared" si="133"/>
        <v>0</v>
      </c>
      <c r="GM101">
        <f t="shared" si="134"/>
        <v>0</v>
      </c>
      <c r="GN101">
        <f t="shared" si="135"/>
        <v>0</v>
      </c>
      <c r="GO101">
        <f t="shared" si="136"/>
        <v>0</v>
      </c>
      <c r="GP101">
        <f t="shared" si="137"/>
        <v>0</v>
      </c>
      <c r="GR101">
        <v>0</v>
      </c>
      <c r="GS101">
        <v>3</v>
      </c>
      <c r="GT101">
        <v>0</v>
      </c>
      <c r="GU101" t="s">
        <v>3</v>
      </c>
      <c r="GV101">
        <f t="shared" si="138"/>
        <v>0</v>
      </c>
      <c r="GW101">
        <v>1</v>
      </c>
      <c r="GX101">
        <f t="shared" si="139"/>
        <v>0</v>
      </c>
      <c r="HA101">
        <v>0</v>
      </c>
      <c r="HB101">
        <v>0</v>
      </c>
      <c r="HC101">
        <f t="shared" si="140"/>
        <v>0</v>
      </c>
      <c r="IK101">
        <v>0</v>
      </c>
    </row>
    <row r="102" spans="1:245" x14ac:dyDescent="0.2">
      <c r="A102">
        <v>17</v>
      </c>
      <c r="B102">
        <v>1</v>
      </c>
      <c r="E102" t="s">
        <v>341</v>
      </c>
      <c r="F102" t="s">
        <v>3</v>
      </c>
      <c r="G102" t="s">
        <v>342</v>
      </c>
      <c r="H102" t="s">
        <v>3</v>
      </c>
      <c r="I102">
        <v>0</v>
      </c>
      <c r="J102">
        <v>0</v>
      </c>
      <c r="O102">
        <f t="shared" si="106"/>
        <v>0</v>
      </c>
      <c r="P102">
        <f t="shared" si="107"/>
        <v>0</v>
      </c>
      <c r="Q102">
        <f t="shared" si="108"/>
        <v>0</v>
      </c>
      <c r="R102">
        <f t="shared" si="109"/>
        <v>0</v>
      </c>
      <c r="S102">
        <f t="shared" si="110"/>
        <v>0</v>
      </c>
      <c r="T102">
        <f t="shared" si="111"/>
        <v>0</v>
      </c>
      <c r="U102">
        <f t="shared" si="112"/>
        <v>0</v>
      </c>
      <c r="V102">
        <f t="shared" si="113"/>
        <v>0</v>
      </c>
      <c r="W102">
        <f t="shared" si="114"/>
        <v>0</v>
      </c>
      <c r="X102">
        <f t="shared" si="115"/>
        <v>0</v>
      </c>
      <c r="Y102">
        <f t="shared" si="116"/>
        <v>0</v>
      </c>
      <c r="AA102">
        <v>31303232</v>
      </c>
      <c r="AB102">
        <f t="shared" si="117"/>
        <v>0</v>
      </c>
      <c r="AC102">
        <f t="shared" si="118"/>
        <v>0</v>
      </c>
      <c r="AD102">
        <f t="shared" si="101"/>
        <v>0</v>
      </c>
      <c r="AE102">
        <f t="shared" si="102"/>
        <v>0</v>
      </c>
      <c r="AF102">
        <f t="shared" si="103"/>
        <v>0</v>
      </c>
      <c r="AG102">
        <f t="shared" si="119"/>
        <v>0</v>
      </c>
      <c r="AH102">
        <f t="shared" si="104"/>
        <v>0</v>
      </c>
      <c r="AI102">
        <f t="shared" si="105"/>
        <v>0</v>
      </c>
      <c r="AJ102">
        <f t="shared" si="120"/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1</v>
      </c>
      <c r="AW102">
        <v>1</v>
      </c>
      <c r="AZ102">
        <v>1</v>
      </c>
      <c r="BA102">
        <v>1</v>
      </c>
      <c r="BB102">
        <v>1</v>
      </c>
      <c r="BC102">
        <v>1</v>
      </c>
      <c r="BD102" t="s">
        <v>3</v>
      </c>
      <c r="BE102" t="s">
        <v>3</v>
      </c>
      <c r="BF102" t="s">
        <v>3</v>
      </c>
      <c r="BG102" t="s">
        <v>3</v>
      </c>
      <c r="BH102">
        <v>0</v>
      </c>
      <c r="BI102">
        <v>4</v>
      </c>
      <c r="BJ102" t="s">
        <v>3</v>
      </c>
      <c r="BM102">
        <v>0</v>
      </c>
      <c r="BN102">
        <v>0</v>
      </c>
      <c r="BO102" t="s">
        <v>3</v>
      </c>
      <c r="BP102">
        <v>0</v>
      </c>
      <c r="BQ102">
        <v>16</v>
      </c>
      <c r="BR102">
        <v>0</v>
      </c>
      <c r="BS102">
        <v>1</v>
      </c>
      <c r="BT102">
        <v>1</v>
      </c>
      <c r="BU102">
        <v>1</v>
      </c>
      <c r="BV102">
        <v>1</v>
      </c>
      <c r="BW102">
        <v>1</v>
      </c>
      <c r="BX102">
        <v>1</v>
      </c>
      <c r="BY102" t="s">
        <v>3</v>
      </c>
      <c r="BZ102">
        <v>0</v>
      </c>
      <c r="CA102">
        <v>0</v>
      </c>
      <c r="CE102">
        <v>0</v>
      </c>
      <c r="CF102">
        <v>0</v>
      </c>
      <c r="CG102">
        <v>0</v>
      </c>
      <c r="CM102">
        <v>0</v>
      </c>
      <c r="CN102" t="s">
        <v>3</v>
      </c>
      <c r="CO102">
        <v>0</v>
      </c>
      <c r="CP102">
        <f t="shared" si="121"/>
        <v>0</v>
      </c>
      <c r="CQ102">
        <f t="shared" si="122"/>
        <v>0</v>
      </c>
      <c r="CR102">
        <f t="shared" si="123"/>
        <v>0</v>
      </c>
      <c r="CS102">
        <f t="shared" si="124"/>
        <v>0</v>
      </c>
      <c r="CT102">
        <f t="shared" si="125"/>
        <v>0</v>
      </c>
      <c r="CU102">
        <f t="shared" si="126"/>
        <v>0</v>
      </c>
      <c r="CV102">
        <f t="shared" si="127"/>
        <v>0</v>
      </c>
      <c r="CW102">
        <f t="shared" si="128"/>
        <v>0</v>
      </c>
      <c r="CX102">
        <f t="shared" si="129"/>
        <v>0</v>
      </c>
      <c r="CY102">
        <f t="shared" si="130"/>
        <v>0</v>
      </c>
      <c r="CZ102">
        <f t="shared" si="131"/>
        <v>0</v>
      </c>
      <c r="DC102" t="s">
        <v>3</v>
      </c>
      <c r="DD102" t="s">
        <v>3</v>
      </c>
      <c r="DE102" t="s">
        <v>3</v>
      </c>
      <c r="DF102" t="s">
        <v>3</v>
      </c>
      <c r="DG102" t="s">
        <v>3</v>
      </c>
      <c r="DH102" t="s">
        <v>3</v>
      </c>
      <c r="DI102" t="s">
        <v>3</v>
      </c>
      <c r="DJ102" t="s">
        <v>3</v>
      </c>
      <c r="DK102" t="s">
        <v>3</v>
      </c>
      <c r="DL102" t="s">
        <v>3</v>
      </c>
      <c r="DM102" t="s">
        <v>3</v>
      </c>
      <c r="DN102">
        <v>0</v>
      </c>
      <c r="DO102">
        <v>0</v>
      </c>
      <c r="DP102">
        <v>1</v>
      </c>
      <c r="DQ102">
        <v>1</v>
      </c>
      <c r="EE102">
        <v>31275741</v>
      </c>
      <c r="EF102">
        <v>16</v>
      </c>
      <c r="EG102" t="s">
        <v>14</v>
      </c>
      <c r="EH102">
        <v>0</v>
      </c>
      <c r="EI102" t="s">
        <v>3</v>
      </c>
      <c r="EJ102">
        <v>4</v>
      </c>
      <c r="EK102">
        <v>0</v>
      </c>
      <c r="EL102" t="s">
        <v>15</v>
      </c>
      <c r="EM102" t="s">
        <v>16</v>
      </c>
      <c r="EO102" t="s">
        <v>3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FQ102">
        <v>0</v>
      </c>
      <c r="FR102">
        <f t="shared" si="132"/>
        <v>0</v>
      </c>
      <c r="FS102">
        <v>0</v>
      </c>
      <c r="FX102">
        <v>0</v>
      </c>
      <c r="FY102">
        <v>0</v>
      </c>
      <c r="GA102" t="s">
        <v>3</v>
      </c>
      <c r="GD102">
        <v>1</v>
      </c>
      <c r="GF102">
        <v>1513107767</v>
      </c>
      <c r="GG102">
        <v>2</v>
      </c>
      <c r="GH102">
        <v>0</v>
      </c>
      <c r="GI102">
        <v>-2</v>
      </c>
      <c r="GJ102">
        <v>0</v>
      </c>
      <c r="GK102">
        <v>0</v>
      </c>
      <c r="GL102">
        <f t="shared" si="133"/>
        <v>0</v>
      </c>
      <c r="GM102">
        <f t="shared" si="134"/>
        <v>0</v>
      </c>
      <c r="GN102">
        <f t="shared" si="135"/>
        <v>0</v>
      </c>
      <c r="GO102">
        <f t="shared" si="136"/>
        <v>0</v>
      </c>
      <c r="GP102">
        <f t="shared" si="137"/>
        <v>0</v>
      </c>
      <c r="GR102">
        <v>0</v>
      </c>
      <c r="GS102">
        <v>3</v>
      </c>
      <c r="GT102">
        <v>0</v>
      </c>
      <c r="GU102" t="s">
        <v>3</v>
      </c>
      <c r="GV102">
        <f t="shared" si="138"/>
        <v>0</v>
      </c>
      <c r="GW102">
        <v>1</v>
      </c>
      <c r="GX102">
        <f t="shared" si="139"/>
        <v>0</v>
      </c>
      <c r="HA102">
        <v>0</v>
      </c>
      <c r="HB102">
        <v>0</v>
      </c>
      <c r="HC102">
        <f t="shared" si="140"/>
        <v>0</v>
      </c>
      <c r="IK102">
        <v>0</v>
      </c>
    </row>
    <row r="103" spans="1:245" x14ac:dyDescent="0.2">
      <c r="A103">
        <v>17</v>
      </c>
      <c r="B103">
        <v>1</v>
      </c>
      <c r="C103">
        <f>ROW(SmtRes!A233)</f>
        <v>233</v>
      </c>
      <c r="D103">
        <f>ROW(EtalonRes!A233)</f>
        <v>233</v>
      </c>
      <c r="E103" t="s">
        <v>343</v>
      </c>
      <c r="F103" t="s">
        <v>344</v>
      </c>
      <c r="G103" t="s">
        <v>345</v>
      </c>
      <c r="H103" t="s">
        <v>41</v>
      </c>
      <c r="I103">
        <f>ROUND(200/100,9)</f>
        <v>2</v>
      </c>
      <c r="J103">
        <v>0</v>
      </c>
      <c r="O103">
        <f t="shared" si="106"/>
        <v>2588</v>
      </c>
      <c r="P103">
        <f t="shared" si="107"/>
        <v>772</v>
      </c>
      <c r="Q103">
        <f t="shared" si="108"/>
        <v>38</v>
      </c>
      <c r="R103">
        <f t="shared" si="109"/>
        <v>11.4</v>
      </c>
      <c r="S103">
        <f t="shared" si="110"/>
        <v>1778</v>
      </c>
      <c r="T103">
        <f t="shared" si="111"/>
        <v>0</v>
      </c>
      <c r="U103">
        <f t="shared" si="112"/>
        <v>205.78</v>
      </c>
      <c r="V103">
        <f t="shared" si="113"/>
        <v>0.88</v>
      </c>
      <c r="W103">
        <f t="shared" si="114"/>
        <v>0</v>
      </c>
      <c r="X103">
        <f t="shared" si="115"/>
        <v>1359.94</v>
      </c>
      <c r="Y103">
        <f t="shared" si="116"/>
        <v>1073.6400000000001</v>
      </c>
      <c r="AA103">
        <v>31303232</v>
      </c>
      <c r="AB103">
        <f t="shared" si="117"/>
        <v>1294</v>
      </c>
      <c r="AC103">
        <f t="shared" si="118"/>
        <v>386</v>
      </c>
      <c r="AD103">
        <f t="shared" si="101"/>
        <v>19</v>
      </c>
      <c r="AE103">
        <f t="shared" si="102"/>
        <v>5.7</v>
      </c>
      <c r="AF103">
        <f t="shared" si="103"/>
        <v>889</v>
      </c>
      <c r="AG103">
        <f t="shared" si="119"/>
        <v>0</v>
      </c>
      <c r="AH103">
        <f t="shared" si="104"/>
        <v>102.89</v>
      </c>
      <c r="AI103">
        <f t="shared" si="105"/>
        <v>0.44</v>
      </c>
      <c r="AJ103">
        <f t="shared" si="120"/>
        <v>0</v>
      </c>
      <c r="AK103">
        <v>1293.94</v>
      </c>
      <c r="AL103">
        <v>386.04</v>
      </c>
      <c r="AM103">
        <v>18.93</v>
      </c>
      <c r="AN103">
        <v>5.66</v>
      </c>
      <c r="AO103">
        <v>888.97</v>
      </c>
      <c r="AP103">
        <v>0</v>
      </c>
      <c r="AQ103">
        <v>102.89</v>
      </c>
      <c r="AR103">
        <v>0.44</v>
      </c>
      <c r="AS103">
        <v>0</v>
      </c>
      <c r="AT103">
        <v>76</v>
      </c>
      <c r="AU103">
        <v>60</v>
      </c>
      <c r="AV103">
        <v>1</v>
      </c>
      <c r="AW103">
        <v>1</v>
      </c>
      <c r="AZ103">
        <v>1</v>
      </c>
      <c r="BA103">
        <v>1</v>
      </c>
      <c r="BB103">
        <v>1</v>
      </c>
      <c r="BC103">
        <v>1</v>
      </c>
      <c r="BD103" t="s">
        <v>3</v>
      </c>
      <c r="BE103" t="s">
        <v>3</v>
      </c>
      <c r="BF103" t="s">
        <v>3</v>
      </c>
      <c r="BG103" t="s">
        <v>3</v>
      </c>
      <c r="BH103">
        <v>0</v>
      </c>
      <c r="BI103">
        <v>1</v>
      </c>
      <c r="BJ103" t="s">
        <v>346</v>
      </c>
      <c r="BM103">
        <v>59001</v>
      </c>
      <c r="BN103">
        <v>0</v>
      </c>
      <c r="BO103" t="s">
        <v>3</v>
      </c>
      <c r="BP103">
        <v>0</v>
      </c>
      <c r="BQ103">
        <v>6</v>
      </c>
      <c r="BR103">
        <v>0</v>
      </c>
      <c r="BS103">
        <v>1</v>
      </c>
      <c r="BT103">
        <v>1</v>
      </c>
      <c r="BU103">
        <v>1</v>
      </c>
      <c r="BV103">
        <v>1</v>
      </c>
      <c r="BW103">
        <v>1</v>
      </c>
      <c r="BX103">
        <v>1</v>
      </c>
      <c r="BY103" t="s">
        <v>3</v>
      </c>
      <c r="BZ103">
        <v>76</v>
      </c>
      <c r="CA103">
        <v>60</v>
      </c>
      <c r="CE103">
        <v>0</v>
      </c>
      <c r="CF103">
        <v>0</v>
      </c>
      <c r="CG103">
        <v>0</v>
      </c>
      <c r="CM103">
        <v>0</v>
      </c>
      <c r="CN103" t="s">
        <v>3</v>
      </c>
      <c r="CO103">
        <v>0</v>
      </c>
      <c r="CP103">
        <f t="shared" si="121"/>
        <v>2588</v>
      </c>
      <c r="CQ103">
        <f t="shared" si="122"/>
        <v>386</v>
      </c>
      <c r="CR103">
        <f t="shared" si="123"/>
        <v>19</v>
      </c>
      <c r="CS103">
        <f t="shared" si="124"/>
        <v>5.7</v>
      </c>
      <c r="CT103">
        <f t="shared" si="125"/>
        <v>889</v>
      </c>
      <c r="CU103">
        <f t="shared" si="126"/>
        <v>0</v>
      </c>
      <c r="CV103">
        <f t="shared" si="127"/>
        <v>102.89</v>
      </c>
      <c r="CW103">
        <f t="shared" si="128"/>
        <v>0.44</v>
      </c>
      <c r="CX103">
        <f t="shared" si="129"/>
        <v>0</v>
      </c>
      <c r="CY103">
        <f t="shared" si="130"/>
        <v>1359.944</v>
      </c>
      <c r="CZ103">
        <f t="shared" si="131"/>
        <v>1073.6400000000001</v>
      </c>
      <c r="DC103" t="s">
        <v>3</v>
      </c>
      <c r="DD103" t="s">
        <v>3</v>
      </c>
      <c r="DE103" t="s">
        <v>3</v>
      </c>
      <c r="DF103" t="s">
        <v>3</v>
      </c>
      <c r="DG103" t="s">
        <v>3</v>
      </c>
      <c r="DH103" t="s">
        <v>3</v>
      </c>
      <c r="DI103" t="s">
        <v>3</v>
      </c>
      <c r="DJ103" t="s">
        <v>3</v>
      </c>
      <c r="DK103" t="s">
        <v>3</v>
      </c>
      <c r="DL103" t="s">
        <v>3</v>
      </c>
      <c r="DM103" t="s">
        <v>3</v>
      </c>
      <c r="DN103">
        <v>0</v>
      </c>
      <c r="DO103">
        <v>0</v>
      </c>
      <c r="DP103">
        <v>1</v>
      </c>
      <c r="DQ103">
        <v>1</v>
      </c>
      <c r="DU103">
        <v>1013</v>
      </c>
      <c r="DV103" t="s">
        <v>41</v>
      </c>
      <c r="DW103" t="s">
        <v>41</v>
      </c>
      <c r="DX103">
        <v>1</v>
      </c>
      <c r="EE103">
        <v>31275881</v>
      </c>
      <c r="EF103">
        <v>6</v>
      </c>
      <c r="EG103" t="s">
        <v>31</v>
      </c>
      <c r="EH103">
        <v>0</v>
      </c>
      <c r="EI103" t="s">
        <v>3</v>
      </c>
      <c r="EJ103">
        <v>1</v>
      </c>
      <c r="EK103">
        <v>59001</v>
      </c>
      <c r="EL103" t="s">
        <v>347</v>
      </c>
      <c r="EM103" t="s">
        <v>348</v>
      </c>
      <c r="EO103" t="s">
        <v>3</v>
      </c>
      <c r="EQ103">
        <v>0</v>
      </c>
      <c r="ER103">
        <v>1293.94</v>
      </c>
      <c r="ES103">
        <v>386.04</v>
      </c>
      <c r="ET103">
        <v>18.93</v>
      </c>
      <c r="EU103">
        <v>5.66</v>
      </c>
      <c r="EV103">
        <v>888.97</v>
      </c>
      <c r="EW103">
        <v>102.89</v>
      </c>
      <c r="EX103">
        <v>0.44</v>
      </c>
      <c r="EY103">
        <v>0</v>
      </c>
      <c r="FQ103">
        <v>0</v>
      </c>
      <c r="FR103">
        <f t="shared" si="132"/>
        <v>0</v>
      </c>
      <c r="FS103">
        <v>0</v>
      </c>
      <c r="FX103">
        <v>76</v>
      </c>
      <c r="FY103">
        <v>60</v>
      </c>
      <c r="GA103" t="s">
        <v>3</v>
      </c>
      <c r="GD103">
        <v>1</v>
      </c>
      <c r="GF103">
        <v>-317185629</v>
      </c>
      <c r="GG103">
        <v>2</v>
      </c>
      <c r="GH103">
        <v>1</v>
      </c>
      <c r="GI103">
        <v>-2</v>
      </c>
      <c r="GJ103">
        <v>0</v>
      </c>
      <c r="GK103">
        <v>0</v>
      </c>
      <c r="GL103">
        <f t="shared" si="133"/>
        <v>0</v>
      </c>
      <c r="GM103">
        <f t="shared" si="134"/>
        <v>5021.58</v>
      </c>
      <c r="GN103">
        <f t="shared" si="135"/>
        <v>5021.58</v>
      </c>
      <c r="GO103">
        <f t="shared" si="136"/>
        <v>0</v>
      </c>
      <c r="GP103">
        <f t="shared" si="137"/>
        <v>0</v>
      </c>
      <c r="GR103">
        <v>0</v>
      </c>
      <c r="GS103">
        <v>3</v>
      </c>
      <c r="GT103">
        <v>0</v>
      </c>
      <c r="GU103" t="s">
        <v>3</v>
      </c>
      <c r="GV103">
        <f t="shared" si="138"/>
        <v>0</v>
      </c>
      <c r="GW103">
        <v>1</v>
      </c>
      <c r="GX103">
        <f t="shared" si="139"/>
        <v>0</v>
      </c>
      <c r="HA103">
        <v>0</v>
      </c>
      <c r="HB103">
        <v>0</v>
      </c>
      <c r="HC103">
        <f t="shared" si="140"/>
        <v>0</v>
      </c>
      <c r="IK103">
        <v>0</v>
      </c>
    </row>
    <row r="104" spans="1:245" x14ac:dyDescent="0.2">
      <c r="A104">
        <v>18</v>
      </c>
      <c r="B104">
        <v>1</v>
      </c>
      <c r="C104">
        <v>231</v>
      </c>
      <c r="E104" t="s">
        <v>349</v>
      </c>
      <c r="F104" t="s">
        <v>350</v>
      </c>
      <c r="G104" t="s">
        <v>351</v>
      </c>
      <c r="H104" t="s">
        <v>135</v>
      </c>
      <c r="I104">
        <f>I103*J104</f>
        <v>0.56000000000000005</v>
      </c>
      <c r="J104">
        <v>0.28000000000000003</v>
      </c>
      <c r="O104">
        <f t="shared" si="106"/>
        <v>268.8</v>
      </c>
      <c r="P104">
        <f t="shared" si="107"/>
        <v>268.8</v>
      </c>
      <c r="Q104">
        <f t="shared" si="108"/>
        <v>0</v>
      </c>
      <c r="R104">
        <f t="shared" si="109"/>
        <v>0</v>
      </c>
      <c r="S104">
        <f t="shared" si="110"/>
        <v>0</v>
      </c>
      <c r="T104">
        <f t="shared" si="111"/>
        <v>0</v>
      </c>
      <c r="U104">
        <f t="shared" si="112"/>
        <v>0</v>
      </c>
      <c r="V104">
        <f t="shared" si="113"/>
        <v>0</v>
      </c>
      <c r="W104">
        <f t="shared" si="114"/>
        <v>0</v>
      </c>
      <c r="X104">
        <f t="shared" si="115"/>
        <v>0</v>
      </c>
      <c r="Y104">
        <f t="shared" si="116"/>
        <v>0</v>
      </c>
      <c r="AA104">
        <v>31303232</v>
      </c>
      <c r="AB104">
        <f t="shared" si="117"/>
        <v>480</v>
      </c>
      <c r="AC104">
        <f t="shared" si="118"/>
        <v>480</v>
      </c>
      <c r="AD104">
        <f t="shared" si="101"/>
        <v>0</v>
      </c>
      <c r="AE104">
        <f t="shared" si="102"/>
        <v>0</v>
      </c>
      <c r="AF104">
        <f t="shared" si="103"/>
        <v>0</v>
      </c>
      <c r="AG104">
        <f t="shared" si="119"/>
        <v>0</v>
      </c>
      <c r="AH104">
        <f t="shared" si="104"/>
        <v>0</v>
      </c>
      <c r="AI104">
        <f t="shared" si="105"/>
        <v>0</v>
      </c>
      <c r="AJ104">
        <f t="shared" si="120"/>
        <v>0</v>
      </c>
      <c r="AK104">
        <v>480</v>
      </c>
      <c r="AL104">
        <v>480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76</v>
      </c>
      <c r="AU104">
        <v>60</v>
      </c>
      <c r="AV104">
        <v>1</v>
      </c>
      <c r="AW104">
        <v>1</v>
      </c>
      <c r="AZ104">
        <v>1</v>
      </c>
      <c r="BA104">
        <v>1</v>
      </c>
      <c r="BB104">
        <v>1</v>
      </c>
      <c r="BC104">
        <v>1</v>
      </c>
      <c r="BD104" t="s">
        <v>3</v>
      </c>
      <c r="BE104" t="s">
        <v>3</v>
      </c>
      <c r="BF104" t="s">
        <v>3</v>
      </c>
      <c r="BG104" t="s">
        <v>3</v>
      </c>
      <c r="BH104">
        <v>3</v>
      </c>
      <c r="BI104">
        <v>1</v>
      </c>
      <c r="BJ104" t="s">
        <v>352</v>
      </c>
      <c r="BM104">
        <v>59001</v>
      </c>
      <c r="BN104">
        <v>0</v>
      </c>
      <c r="BO104" t="s">
        <v>3</v>
      </c>
      <c r="BP104">
        <v>0</v>
      </c>
      <c r="BQ104">
        <v>6</v>
      </c>
      <c r="BR104">
        <v>0</v>
      </c>
      <c r="BS104">
        <v>1</v>
      </c>
      <c r="BT104">
        <v>1</v>
      </c>
      <c r="BU104">
        <v>1</v>
      </c>
      <c r="BV104">
        <v>1</v>
      </c>
      <c r="BW104">
        <v>1</v>
      </c>
      <c r="BX104">
        <v>1</v>
      </c>
      <c r="BY104" t="s">
        <v>3</v>
      </c>
      <c r="BZ104">
        <v>76</v>
      </c>
      <c r="CA104">
        <v>60</v>
      </c>
      <c r="CE104">
        <v>0</v>
      </c>
      <c r="CF104">
        <v>0</v>
      </c>
      <c r="CG104">
        <v>0</v>
      </c>
      <c r="CM104">
        <v>0</v>
      </c>
      <c r="CN104" t="s">
        <v>3</v>
      </c>
      <c r="CO104">
        <v>0</v>
      </c>
      <c r="CP104">
        <f t="shared" si="121"/>
        <v>268.8</v>
      </c>
      <c r="CQ104">
        <f t="shared" si="122"/>
        <v>480</v>
      </c>
      <c r="CR104">
        <f t="shared" si="123"/>
        <v>0</v>
      </c>
      <c r="CS104">
        <f t="shared" si="124"/>
        <v>0</v>
      </c>
      <c r="CT104">
        <f t="shared" si="125"/>
        <v>0</v>
      </c>
      <c r="CU104">
        <f t="shared" si="126"/>
        <v>0</v>
      </c>
      <c r="CV104">
        <f t="shared" si="127"/>
        <v>0</v>
      </c>
      <c r="CW104">
        <f t="shared" si="128"/>
        <v>0</v>
      </c>
      <c r="CX104">
        <f t="shared" si="129"/>
        <v>0</v>
      </c>
      <c r="CY104">
        <f t="shared" si="130"/>
        <v>0</v>
      </c>
      <c r="CZ104">
        <f t="shared" si="131"/>
        <v>0</v>
      </c>
      <c r="DC104" t="s">
        <v>3</v>
      </c>
      <c r="DD104" t="s">
        <v>3</v>
      </c>
      <c r="DE104" t="s">
        <v>3</v>
      </c>
      <c r="DF104" t="s">
        <v>3</v>
      </c>
      <c r="DG104" t="s">
        <v>3</v>
      </c>
      <c r="DH104" t="s">
        <v>3</v>
      </c>
      <c r="DI104" t="s">
        <v>3</v>
      </c>
      <c r="DJ104" t="s">
        <v>3</v>
      </c>
      <c r="DK104" t="s">
        <v>3</v>
      </c>
      <c r="DL104" t="s">
        <v>3</v>
      </c>
      <c r="DM104" t="s">
        <v>3</v>
      </c>
      <c r="DN104">
        <v>0</v>
      </c>
      <c r="DO104">
        <v>0</v>
      </c>
      <c r="DP104">
        <v>1</v>
      </c>
      <c r="DQ104">
        <v>1</v>
      </c>
      <c r="DU104">
        <v>1007</v>
      </c>
      <c r="DV104" t="s">
        <v>135</v>
      </c>
      <c r="DW104" t="s">
        <v>135</v>
      </c>
      <c r="DX104">
        <v>1</v>
      </c>
      <c r="EE104">
        <v>31275881</v>
      </c>
      <c r="EF104">
        <v>6</v>
      </c>
      <c r="EG104" t="s">
        <v>31</v>
      </c>
      <c r="EH104">
        <v>0</v>
      </c>
      <c r="EI104" t="s">
        <v>3</v>
      </c>
      <c r="EJ104">
        <v>1</v>
      </c>
      <c r="EK104">
        <v>59001</v>
      </c>
      <c r="EL104" t="s">
        <v>347</v>
      </c>
      <c r="EM104" t="s">
        <v>348</v>
      </c>
      <c r="EO104" t="s">
        <v>3</v>
      </c>
      <c r="EQ104">
        <v>0</v>
      </c>
      <c r="ER104">
        <v>480</v>
      </c>
      <c r="ES104">
        <v>480</v>
      </c>
      <c r="ET104">
        <v>0</v>
      </c>
      <c r="EU104">
        <v>0</v>
      </c>
      <c r="EV104">
        <v>0</v>
      </c>
      <c r="EW104">
        <v>0</v>
      </c>
      <c r="EX104">
        <v>0</v>
      </c>
      <c r="FQ104">
        <v>0</v>
      </c>
      <c r="FR104">
        <f t="shared" si="132"/>
        <v>0</v>
      </c>
      <c r="FS104">
        <v>0</v>
      </c>
      <c r="FX104">
        <v>76</v>
      </c>
      <c r="FY104">
        <v>60</v>
      </c>
      <c r="GA104" t="s">
        <v>3</v>
      </c>
      <c r="GD104">
        <v>1</v>
      </c>
      <c r="GF104">
        <v>265147187</v>
      </c>
      <c r="GG104">
        <v>2</v>
      </c>
      <c r="GH104">
        <v>1</v>
      </c>
      <c r="GI104">
        <v>-2</v>
      </c>
      <c r="GJ104">
        <v>0</v>
      </c>
      <c r="GK104">
        <v>0</v>
      </c>
      <c r="GL104">
        <f t="shared" si="133"/>
        <v>0</v>
      </c>
      <c r="GM104">
        <f t="shared" si="134"/>
        <v>268.8</v>
      </c>
      <c r="GN104">
        <f t="shared" si="135"/>
        <v>268.8</v>
      </c>
      <c r="GO104">
        <f t="shared" si="136"/>
        <v>0</v>
      </c>
      <c r="GP104">
        <f t="shared" si="137"/>
        <v>0</v>
      </c>
      <c r="GR104">
        <v>0</v>
      </c>
      <c r="GS104">
        <v>3</v>
      </c>
      <c r="GT104">
        <v>0</v>
      </c>
      <c r="GU104" t="s">
        <v>3</v>
      </c>
      <c r="GV104">
        <f t="shared" si="138"/>
        <v>0</v>
      </c>
      <c r="GW104">
        <v>1</v>
      </c>
      <c r="GX104">
        <f t="shared" si="139"/>
        <v>0</v>
      </c>
      <c r="HA104">
        <v>0</v>
      </c>
      <c r="HB104">
        <v>0</v>
      </c>
      <c r="HC104">
        <f t="shared" si="140"/>
        <v>0</v>
      </c>
      <c r="IK104">
        <v>0</v>
      </c>
    </row>
    <row r="105" spans="1:245" x14ac:dyDescent="0.2">
      <c r="A105">
        <v>17</v>
      </c>
      <c r="B105">
        <v>1</v>
      </c>
      <c r="C105">
        <f>ROW(SmtRes!A242)</f>
        <v>242</v>
      </c>
      <c r="D105">
        <f>ROW(EtalonRes!A242)</f>
        <v>242</v>
      </c>
      <c r="E105" t="s">
        <v>353</v>
      </c>
      <c r="F105" t="s">
        <v>354</v>
      </c>
      <c r="G105" t="s">
        <v>355</v>
      </c>
      <c r="H105" t="s">
        <v>20</v>
      </c>
      <c r="I105">
        <f>ROUND(65/100,9)</f>
        <v>0.65</v>
      </c>
      <c r="J105">
        <v>0</v>
      </c>
      <c r="O105">
        <f t="shared" si="106"/>
        <v>1393.34</v>
      </c>
      <c r="P105">
        <f t="shared" si="107"/>
        <v>913.77</v>
      </c>
      <c r="Q105">
        <f t="shared" si="108"/>
        <v>254.41</v>
      </c>
      <c r="R105">
        <f t="shared" si="109"/>
        <v>7.87</v>
      </c>
      <c r="S105">
        <f t="shared" si="110"/>
        <v>225.16</v>
      </c>
      <c r="T105">
        <f t="shared" si="111"/>
        <v>0</v>
      </c>
      <c r="U105">
        <f t="shared" si="112"/>
        <v>27.56</v>
      </c>
      <c r="V105">
        <f t="shared" si="113"/>
        <v>0.63700000000000001</v>
      </c>
      <c r="W105">
        <f t="shared" si="114"/>
        <v>0</v>
      </c>
      <c r="X105">
        <f t="shared" si="115"/>
        <v>298.27999999999997</v>
      </c>
      <c r="Y105">
        <f t="shared" si="116"/>
        <v>188.75</v>
      </c>
      <c r="AA105">
        <v>31303232</v>
      </c>
      <c r="AB105">
        <f t="shared" si="117"/>
        <v>2143.6</v>
      </c>
      <c r="AC105">
        <f t="shared" si="118"/>
        <v>1405.8</v>
      </c>
      <c r="AD105">
        <f t="shared" si="101"/>
        <v>391.4</v>
      </c>
      <c r="AE105">
        <f t="shared" si="102"/>
        <v>12.1</v>
      </c>
      <c r="AF105">
        <f t="shared" si="103"/>
        <v>346.4</v>
      </c>
      <c r="AG105">
        <f t="shared" si="119"/>
        <v>0</v>
      </c>
      <c r="AH105">
        <f t="shared" si="104"/>
        <v>42.4</v>
      </c>
      <c r="AI105">
        <f t="shared" si="105"/>
        <v>0.98</v>
      </c>
      <c r="AJ105">
        <f t="shared" si="120"/>
        <v>0</v>
      </c>
      <c r="AK105">
        <v>2143.59</v>
      </c>
      <c r="AL105">
        <v>1405.76</v>
      </c>
      <c r="AM105">
        <v>391.42</v>
      </c>
      <c r="AN105">
        <v>12.14</v>
      </c>
      <c r="AO105">
        <v>346.41</v>
      </c>
      <c r="AP105">
        <v>0</v>
      </c>
      <c r="AQ105">
        <v>42.4</v>
      </c>
      <c r="AR105">
        <v>0.98</v>
      </c>
      <c r="AS105">
        <v>0</v>
      </c>
      <c r="AT105">
        <v>128</v>
      </c>
      <c r="AU105">
        <v>81</v>
      </c>
      <c r="AV105">
        <v>1</v>
      </c>
      <c r="AW105">
        <v>1</v>
      </c>
      <c r="AZ105">
        <v>1</v>
      </c>
      <c r="BA105">
        <v>1</v>
      </c>
      <c r="BB105">
        <v>1</v>
      </c>
      <c r="BC105">
        <v>1</v>
      </c>
      <c r="BD105" t="s">
        <v>3</v>
      </c>
      <c r="BE105" t="s">
        <v>3</v>
      </c>
      <c r="BF105" t="s">
        <v>3</v>
      </c>
      <c r="BG105" t="s">
        <v>3</v>
      </c>
      <c r="BH105">
        <v>0</v>
      </c>
      <c r="BI105">
        <v>1</v>
      </c>
      <c r="BJ105" t="s">
        <v>356</v>
      </c>
      <c r="BM105">
        <v>27001</v>
      </c>
      <c r="BN105">
        <v>0</v>
      </c>
      <c r="BO105" t="s">
        <v>3</v>
      </c>
      <c r="BP105">
        <v>0</v>
      </c>
      <c r="BQ105">
        <v>2</v>
      </c>
      <c r="BR105">
        <v>0</v>
      </c>
      <c r="BS105">
        <v>1</v>
      </c>
      <c r="BT105">
        <v>1</v>
      </c>
      <c r="BU105">
        <v>1</v>
      </c>
      <c r="BV105">
        <v>1</v>
      </c>
      <c r="BW105">
        <v>1</v>
      </c>
      <c r="BX105">
        <v>1</v>
      </c>
      <c r="BY105" t="s">
        <v>3</v>
      </c>
      <c r="BZ105">
        <v>142</v>
      </c>
      <c r="CA105">
        <v>95</v>
      </c>
      <c r="CE105">
        <v>0</v>
      </c>
      <c r="CF105">
        <v>0</v>
      </c>
      <c r="CG105">
        <v>0</v>
      </c>
      <c r="CM105">
        <v>0</v>
      </c>
      <c r="CN105" t="s">
        <v>3</v>
      </c>
      <c r="CO105">
        <v>0</v>
      </c>
      <c r="CP105">
        <f t="shared" si="121"/>
        <v>1393.3400000000001</v>
      </c>
      <c r="CQ105">
        <f t="shared" si="122"/>
        <v>1405.8</v>
      </c>
      <c r="CR105">
        <f t="shared" si="123"/>
        <v>391.4</v>
      </c>
      <c r="CS105">
        <f t="shared" si="124"/>
        <v>12.1</v>
      </c>
      <c r="CT105">
        <f t="shared" si="125"/>
        <v>346.4</v>
      </c>
      <c r="CU105">
        <f t="shared" si="126"/>
        <v>0</v>
      </c>
      <c r="CV105">
        <f t="shared" si="127"/>
        <v>42.4</v>
      </c>
      <c r="CW105">
        <f t="shared" si="128"/>
        <v>0.98</v>
      </c>
      <c r="CX105">
        <f t="shared" si="129"/>
        <v>0</v>
      </c>
      <c r="CY105">
        <f t="shared" si="130"/>
        <v>298.27839999999998</v>
      </c>
      <c r="CZ105">
        <f t="shared" si="131"/>
        <v>188.7543</v>
      </c>
      <c r="DC105" t="s">
        <v>3</v>
      </c>
      <c r="DD105" t="s">
        <v>3</v>
      </c>
      <c r="DE105" t="s">
        <v>3</v>
      </c>
      <c r="DF105" t="s">
        <v>3</v>
      </c>
      <c r="DG105" t="s">
        <v>3</v>
      </c>
      <c r="DH105" t="s">
        <v>3</v>
      </c>
      <c r="DI105" t="s">
        <v>3</v>
      </c>
      <c r="DJ105" t="s">
        <v>3</v>
      </c>
      <c r="DK105" t="s">
        <v>3</v>
      </c>
      <c r="DL105" t="s">
        <v>3</v>
      </c>
      <c r="DM105" t="s">
        <v>3</v>
      </c>
      <c r="DN105">
        <v>0</v>
      </c>
      <c r="DO105">
        <v>0</v>
      </c>
      <c r="DP105">
        <v>1</v>
      </c>
      <c r="DQ105">
        <v>1</v>
      </c>
      <c r="DU105">
        <v>1005</v>
      </c>
      <c r="DV105" t="s">
        <v>20</v>
      </c>
      <c r="DW105" t="s">
        <v>20</v>
      </c>
      <c r="DX105">
        <v>100</v>
      </c>
      <c r="EE105">
        <v>31275841</v>
      </c>
      <c r="EF105">
        <v>2</v>
      </c>
      <c r="EG105" t="s">
        <v>22</v>
      </c>
      <c r="EH105">
        <v>0</v>
      </c>
      <c r="EI105" t="s">
        <v>3</v>
      </c>
      <c r="EJ105">
        <v>1</v>
      </c>
      <c r="EK105">
        <v>27001</v>
      </c>
      <c r="EL105" t="s">
        <v>357</v>
      </c>
      <c r="EM105" t="s">
        <v>358</v>
      </c>
      <c r="EO105" t="s">
        <v>3</v>
      </c>
      <c r="EQ105">
        <v>0</v>
      </c>
      <c r="ER105">
        <v>2143.59</v>
      </c>
      <c r="ES105">
        <v>1405.76</v>
      </c>
      <c r="ET105">
        <v>391.42</v>
      </c>
      <c r="EU105">
        <v>12.14</v>
      </c>
      <c r="EV105">
        <v>346.41</v>
      </c>
      <c r="EW105">
        <v>42.4</v>
      </c>
      <c r="EX105">
        <v>0.98</v>
      </c>
      <c r="EY105">
        <v>0</v>
      </c>
      <c r="FQ105">
        <v>0</v>
      </c>
      <c r="FR105">
        <f t="shared" si="132"/>
        <v>0</v>
      </c>
      <c r="FS105">
        <v>0</v>
      </c>
      <c r="FT105" t="s">
        <v>25</v>
      </c>
      <c r="FU105" t="s">
        <v>26</v>
      </c>
      <c r="FX105">
        <v>127.8</v>
      </c>
      <c r="FY105">
        <v>80.75</v>
      </c>
      <c r="GA105" t="s">
        <v>3</v>
      </c>
      <c r="GD105">
        <v>1</v>
      </c>
      <c r="GF105">
        <v>-59241867</v>
      </c>
      <c r="GG105">
        <v>2</v>
      </c>
      <c r="GH105">
        <v>1</v>
      </c>
      <c r="GI105">
        <v>-2</v>
      </c>
      <c r="GJ105">
        <v>0</v>
      </c>
      <c r="GK105">
        <v>0</v>
      </c>
      <c r="GL105">
        <f t="shared" si="133"/>
        <v>0</v>
      </c>
      <c r="GM105">
        <f t="shared" si="134"/>
        <v>1880.37</v>
      </c>
      <c r="GN105">
        <f t="shared" si="135"/>
        <v>1880.37</v>
      </c>
      <c r="GO105">
        <f t="shared" si="136"/>
        <v>0</v>
      </c>
      <c r="GP105">
        <f t="shared" si="137"/>
        <v>0</v>
      </c>
      <c r="GR105">
        <v>0</v>
      </c>
      <c r="GS105">
        <v>3</v>
      </c>
      <c r="GT105">
        <v>0</v>
      </c>
      <c r="GU105" t="s">
        <v>3</v>
      </c>
      <c r="GV105">
        <f t="shared" si="138"/>
        <v>0</v>
      </c>
      <c r="GW105">
        <v>1</v>
      </c>
      <c r="GX105">
        <f t="shared" si="139"/>
        <v>0</v>
      </c>
      <c r="HA105">
        <v>0</v>
      </c>
      <c r="HB105">
        <v>0</v>
      </c>
      <c r="HC105">
        <f t="shared" si="140"/>
        <v>0</v>
      </c>
      <c r="IK105">
        <v>0</v>
      </c>
    </row>
    <row r="106" spans="1:245" x14ac:dyDescent="0.2">
      <c r="A106">
        <v>18</v>
      </c>
      <c r="B106">
        <v>1</v>
      </c>
      <c r="C106">
        <v>242</v>
      </c>
      <c r="E106" t="s">
        <v>359</v>
      </c>
      <c r="F106" t="s">
        <v>360</v>
      </c>
      <c r="G106" t="s">
        <v>361</v>
      </c>
      <c r="H106" t="s">
        <v>73</v>
      </c>
      <c r="I106">
        <f>I105*J106</f>
        <v>65</v>
      </c>
      <c r="J106">
        <v>100</v>
      </c>
      <c r="O106">
        <f t="shared" si="106"/>
        <v>4556.5</v>
      </c>
      <c r="P106">
        <f t="shared" si="107"/>
        <v>4556.5</v>
      </c>
      <c r="Q106">
        <f t="shared" si="108"/>
        <v>0</v>
      </c>
      <c r="R106">
        <f t="shared" si="109"/>
        <v>0</v>
      </c>
      <c r="S106">
        <f t="shared" si="110"/>
        <v>0</v>
      </c>
      <c r="T106">
        <f t="shared" si="111"/>
        <v>0</v>
      </c>
      <c r="U106">
        <f t="shared" si="112"/>
        <v>0</v>
      </c>
      <c r="V106">
        <f t="shared" si="113"/>
        <v>0</v>
      </c>
      <c r="W106">
        <f t="shared" si="114"/>
        <v>0</v>
      </c>
      <c r="X106">
        <f t="shared" si="115"/>
        <v>0</v>
      </c>
      <c r="Y106">
        <f t="shared" si="116"/>
        <v>0</v>
      </c>
      <c r="AA106">
        <v>31303232</v>
      </c>
      <c r="AB106">
        <f t="shared" si="117"/>
        <v>70.099999999999994</v>
      </c>
      <c r="AC106">
        <f t="shared" si="118"/>
        <v>70.099999999999994</v>
      </c>
      <c r="AD106">
        <f t="shared" si="101"/>
        <v>0</v>
      </c>
      <c r="AE106">
        <f t="shared" si="102"/>
        <v>0</v>
      </c>
      <c r="AF106">
        <f t="shared" si="103"/>
        <v>0</v>
      </c>
      <c r="AG106">
        <f t="shared" si="119"/>
        <v>0</v>
      </c>
      <c r="AH106">
        <f t="shared" si="104"/>
        <v>0</v>
      </c>
      <c r="AI106">
        <f t="shared" si="105"/>
        <v>0</v>
      </c>
      <c r="AJ106">
        <f t="shared" si="120"/>
        <v>0</v>
      </c>
      <c r="AK106">
        <v>70.099999999999994</v>
      </c>
      <c r="AL106">
        <v>70.099999999999994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128</v>
      </c>
      <c r="AU106">
        <v>81</v>
      </c>
      <c r="AV106">
        <v>1</v>
      </c>
      <c r="AW106">
        <v>1</v>
      </c>
      <c r="AZ106">
        <v>1</v>
      </c>
      <c r="BA106">
        <v>1</v>
      </c>
      <c r="BB106">
        <v>1</v>
      </c>
      <c r="BC106">
        <v>1</v>
      </c>
      <c r="BD106" t="s">
        <v>3</v>
      </c>
      <c r="BE106" t="s">
        <v>3</v>
      </c>
      <c r="BF106" t="s">
        <v>3</v>
      </c>
      <c r="BG106" t="s">
        <v>3</v>
      </c>
      <c r="BH106">
        <v>3</v>
      </c>
      <c r="BI106">
        <v>1</v>
      </c>
      <c r="BJ106" t="s">
        <v>362</v>
      </c>
      <c r="BM106">
        <v>27001</v>
      </c>
      <c r="BN106">
        <v>0</v>
      </c>
      <c r="BO106" t="s">
        <v>3</v>
      </c>
      <c r="BP106">
        <v>0</v>
      </c>
      <c r="BQ106">
        <v>2</v>
      </c>
      <c r="BR106">
        <v>0</v>
      </c>
      <c r="BS106">
        <v>1</v>
      </c>
      <c r="BT106">
        <v>1</v>
      </c>
      <c r="BU106">
        <v>1</v>
      </c>
      <c r="BV106">
        <v>1</v>
      </c>
      <c r="BW106">
        <v>1</v>
      </c>
      <c r="BX106">
        <v>1</v>
      </c>
      <c r="BY106" t="s">
        <v>3</v>
      </c>
      <c r="BZ106">
        <v>142</v>
      </c>
      <c r="CA106">
        <v>95</v>
      </c>
      <c r="CE106">
        <v>0</v>
      </c>
      <c r="CF106">
        <v>0</v>
      </c>
      <c r="CG106">
        <v>0</v>
      </c>
      <c r="CM106">
        <v>0</v>
      </c>
      <c r="CN106" t="s">
        <v>3</v>
      </c>
      <c r="CO106">
        <v>0</v>
      </c>
      <c r="CP106">
        <f t="shared" si="121"/>
        <v>4556.5</v>
      </c>
      <c r="CQ106">
        <f t="shared" si="122"/>
        <v>70.099999999999994</v>
      </c>
      <c r="CR106">
        <f t="shared" si="123"/>
        <v>0</v>
      </c>
      <c r="CS106">
        <f t="shared" si="124"/>
        <v>0</v>
      </c>
      <c r="CT106">
        <f t="shared" si="125"/>
        <v>0</v>
      </c>
      <c r="CU106">
        <f t="shared" si="126"/>
        <v>0</v>
      </c>
      <c r="CV106">
        <f t="shared" si="127"/>
        <v>0</v>
      </c>
      <c r="CW106">
        <f t="shared" si="128"/>
        <v>0</v>
      </c>
      <c r="CX106">
        <f t="shared" si="129"/>
        <v>0</v>
      </c>
      <c r="CY106">
        <f t="shared" si="130"/>
        <v>0</v>
      </c>
      <c r="CZ106">
        <f t="shared" si="131"/>
        <v>0</v>
      </c>
      <c r="DC106" t="s">
        <v>3</v>
      </c>
      <c r="DD106" t="s">
        <v>3</v>
      </c>
      <c r="DE106" t="s">
        <v>3</v>
      </c>
      <c r="DF106" t="s">
        <v>3</v>
      </c>
      <c r="DG106" t="s">
        <v>3</v>
      </c>
      <c r="DH106" t="s">
        <v>3</v>
      </c>
      <c r="DI106" t="s">
        <v>3</v>
      </c>
      <c r="DJ106" t="s">
        <v>3</v>
      </c>
      <c r="DK106" t="s">
        <v>3</v>
      </c>
      <c r="DL106" t="s">
        <v>3</v>
      </c>
      <c r="DM106" t="s">
        <v>3</v>
      </c>
      <c r="DN106">
        <v>0</v>
      </c>
      <c r="DO106">
        <v>0</v>
      </c>
      <c r="DP106">
        <v>1</v>
      </c>
      <c r="DQ106">
        <v>1</v>
      </c>
      <c r="DU106">
        <v>1005</v>
      </c>
      <c r="DV106" t="s">
        <v>73</v>
      </c>
      <c r="DW106" t="s">
        <v>73</v>
      </c>
      <c r="DX106">
        <v>1</v>
      </c>
      <c r="EE106">
        <v>31275841</v>
      </c>
      <c r="EF106">
        <v>2</v>
      </c>
      <c r="EG106" t="s">
        <v>22</v>
      </c>
      <c r="EH106">
        <v>0</v>
      </c>
      <c r="EI106" t="s">
        <v>3</v>
      </c>
      <c r="EJ106">
        <v>1</v>
      </c>
      <c r="EK106">
        <v>27001</v>
      </c>
      <c r="EL106" t="s">
        <v>357</v>
      </c>
      <c r="EM106" t="s">
        <v>358</v>
      </c>
      <c r="EO106" t="s">
        <v>3</v>
      </c>
      <c r="EQ106">
        <v>0</v>
      </c>
      <c r="ER106">
        <v>70.099999999999994</v>
      </c>
      <c r="ES106">
        <v>70.099999999999994</v>
      </c>
      <c r="ET106">
        <v>0</v>
      </c>
      <c r="EU106">
        <v>0</v>
      </c>
      <c r="EV106">
        <v>0</v>
      </c>
      <c r="EW106">
        <v>0</v>
      </c>
      <c r="EX106">
        <v>0</v>
      </c>
      <c r="FQ106">
        <v>0</v>
      </c>
      <c r="FR106">
        <f t="shared" si="132"/>
        <v>0</v>
      </c>
      <c r="FS106">
        <v>0</v>
      </c>
      <c r="FT106" t="s">
        <v>25</v>
      </c>
      <c r="FU106" t="s">
        <v>26</v>
      </c>
      <c r="FX106">
        <v>127.8</v>
      </c>
      <c r="FY106">
        <v>80.75</v>
      </c>
      <c r="GA106" t="s">
        <v>3</v>
      </c>
      <c r="GD106">
        <v>1</v>
      </c>
      <c r="GF106">
        <v>-1320103649</v>
      </c>
      <c r="GG106">
        <v>2</v>
      </c>
      <c r="GH106">
        <v>1</v>
      </c>
      <c r="GI106">
        <v>-2</v>
      </c>
      <c r="GJ106">
        <v>0</v>
      </c>
      <c r="GK106">
        <v>0</v>
      </c>
      <c r="GL106">
        <f t="shared" si="133"/>
        <v>0</v>
      </c>
      <c r="GM106">
        <f t="shared" si="134"/>
        <v>4556.5</v>
      </c>
      <c r="GN106">
        <f t="shared" si="135"/>
        <v>4556.5</v>
      </c>
      <c r="GO106">
        <f t="shared" si="136"/>
        <v>0</v>
      </c>
      <c r="GP106">
        <f t="shared" si="137"/>
        <v>0</v>
      </c>
      <c r="GR106">
        <v>0</v>
      </c>
      <c r="GS106">
        <v>3</v>
      </c>
      <c r="GT106">
        <v>0</v>
      </c>
      <c r="GU106" t="s">
        <v>3</v>
      </c>
      <c r="GV106">
        <f t="shared" si="138"/>
        <v>0</v>
      </c>
      <c r="GW106">
        <v>1</v>
      </c>
      <c r="GX106">
        <f t="shared" si="139"/>
        <v>0</v>
      </c>
      <c r="HA106">
        <v>0</v>
      </c>
      <c r="HB106">
        <v>0</v>
      </c>
      <c r="HC106">
        <f t="shared" si="140"/>
        <v>0</v>
      </c>
      <c r="IK106">
        <v>0</v>
      </c>
    </row>
    <row r="107" spans="1:245" x14ac:dyDescent="0.2">
      <c r="A107">
        <v>17</v>
      </c>
      <c r="B107">
        <v>1</v>
      </c>
      <c r="C107">
        <f>ROW(SmtRes!A252)</f>
        <v>252</v>
      </c>
      <c r="D107">
        <f>ROW(EtalonRes!A252)</f>
        <v>252</v>
      </c>
      <c r="E107" t="s">
        <v>363</v>
      </c>
      <c r="F107" t="s">
        <v>364</v>
      </c>
      <c r="G107" t="s">
        <v>365</v>
      </c>
      <c r="H107" t="s">
        <v>366</v>
      </c>
      <c r="I107">
        <f>ROUND(3.5/100,9)</f>
        <v>3.5000000000000003E-2</v>
      </c>
      <c r="J107">
        <v>0</v>
      </c>
      <c r="O107">
        <f t="shared" si="106"/>
        <v>590.29999999999995</v>
      </c>
      <c r="P107">
        <f t="shared" si="107"/>
        <v>562</v>
      </c>
      <c r="Q107">
        <f t="shared" si="108"/>
        <v>7.64</v>
      </c>
      <c r="R107">
        <f t="shared" si="109"/>
        <v>1.17</v>
      </c>
      <c r="S107">
        <f t="shared" si="110"/>
        <v>20.66</v>
      </c>
      <c r="T107">
        <f t="shared" si="111"/>
        <v>0</v>
      </c>
      <c r="U107">
        <f t="shared" si="112"/>
        <v>2.1983500000000005</v>
      </c>
      <c r="V107">
        <f t="shared" si="113"/>
        <v>9.870000000000001E-2</v>
      </c>
      <c r="W107">
        <f t="shared" si="114"/>
        <v>0</v>
      </c>
      <c r="X107">
        <f t="shared" si="115"/>
        <v>30.56</v>
      </c>
      <c r="Y107">
        <f t="shared" si="116"/>
        <v>18.559999999999999</v>
      </c>
      <c r="AA107">
        <v>31303232</v>
      </c>
      <c r="AB107">
        <f t="shared" si="117"/>
        <v>16865.7</v>
      </c>
      <c r="AC107">
        <f t="shared" si="118"/>
        <v>16057.1</v>
      </c>
      <c r="AD107">
        <f t="shared" si="101"/>
        <v>218.2</v>
      </c>
      <c r="AE107">
        <f t="shared" si="102"/>
        <v>33.5</v>
      </c>
      <c r="AF107">
        <f t="shared" si="103"/>
        <v>590.4</v>
      </c>
      <c r="AG107">
        <f t="shared" si="119"/>
        <v>0</v>
      </c>
      <c r="AH107">
        <f t="shared" si="104"/>
        <v>62.81</v>
      </c>
      <c r="AI107">
        <f t="shared" si="105"/>
        <v>2.82</v>
      </c>
      <c r="AJ107">
        <f t="shared" si="120"/>
        <v>0</v>
      </c>
      <c r="AK107">
        <v>16865.68</v>
      </c>
      <c r="AL107">
        <v>16057.11</v>
      </c>
      <c r="AM107">
        <v>218.16</v>
      </c>
      <c r="AN107">
        <v>33.5</v>
      </c>
      <c r="AO107">
        <v>590.41</v>
      </c>
      <c r="AP107">
        <v>0</v>
      </c>
      <c r="AQ107">
        <v>62.81</v>
      </c>
      <c r="AR107">
        <v>2.82</v>
      </c>
      <c r="AS107">
        <v>0</v>
      </c>
      <c r="AT107">
        <v>140</v>
      </c>
      <c r="AU107">
        <v>85</v>
      </c>
      <c r="AV107">
        <v>1</v>
      </c>
      <c r="AW107">
        <v>1</v>
      </c>
      <c r="AZ107">
        <v>1</v>
      </c>
      <c r="BA107">
        <v>1</v>
      </c>
      <c r="BB107">
        <v>1</v>
      </c>
      <c r="BC107">
        <v>1</v>
      </c>
      <c r="BD107" t="s">
        <v>3</v>
      </c>
      <c r="BE107" t="s">
        <v>3</v>
      </c>
      <c r="BF107" t="s">
        <v>3</v>
      </c>
      <c r="BG107" t="s">
        <v>3</v>
      </c>
      <c r="BH107">
        <v>0</v>
      </c>
      <c r="BI107">
        <v>1</v>
      </c>
      <c r="BJ107" t="s">
        <v>367</v>
      </c>
      <c r="BM107">
        <v>7005</v>
      </c>
      <c r="BN107">
        <v>0</v>
      </c>
      <c r="BO107" t="s">
        <v>3</v>
      </c>
      <c r="BP107">
        <v>0</v>
      </c>
      <c r="BQ107">
        <v>2</v>
      </c>
      <c r="BR107">
        <v>0</v>
      </c>
      <c r="BS107">
        <v>1</v>
      </c>
      <c r="BT107">
        <v>1</v>
      </c>
      <c r="BU107">
        <v>1</v>
      </c>
      <c r="BV107">
        <v>1</v>
      </c>
      <c r="BW107">
        <v>1</v>
      </c>
      <c r="BX107">
        <v>1</v>
      </c>
      <c r="BY107" t="s">
        <v>3</v>
      </c>
      <c r="BZ107">
        <v>155</v>
      </c>
      <c r="CA107">
        <v>100</v>
      </c>
      <c r="CE107">
        <v>0</v>
      </c>
      <c r="CF107">
        <v>0</v>
      </c>
      <c r="CG107">
        <v>0</v>
      </c>
      <c r="CM107">
        <v>0</v>
      </c>
      <c r="CN107" t="s">
        <v>3</v>
      </c>
      <c r="CO107">
        <v>0</v>
      </c>
      <c r="CP107">
        <f t="shared" si="121"/>
        <v>590.29999999999995</v>
      </c>
      <c r="CQ107">
        <f t="shared" si="122"/>
        <v>16057.1</v>
      </c>
      <c r="CR107">
        <f t="shared" si="123"/>
        <v>218.2</v>
      </c>
      <c r="CS107">
        <f t="shared" si="124"/>
        <v>33.5</v>
      </c>
      <c r="CT107">
        <f t="shared" si="125"/>
        <v>590.4</v>
      </c>
      <c r="CU107">
        <f t="shared" si="126"/>
        <v>0</v>
      </c>
      <c r="CV107">
        <f t="shared" si="127"/>
        <v>62.81</v>
      </c>
      <c r="CW107">
        <f t="shared" si="128"/>
        <v>2.82</v>
      </c>
      <c r="CX107">
        <f t="shared" si="129"/>
        <v>0</v>
      </c>
      <c r="CY107">
        <f t="shared" si="130"/>
        <v>30.561999999999998</v>
      </c>
      <c r="CZ107">
        <f t="shared" si="131"/>
        <v>18.555499999999999</v>
      </c>
      <c r="DC107" t="s">
        <v>3</v>
      </c>
      <c r="DD107" t="s">
        <v>3</v>
      </c>
      <c r="DE107" t="s">
        <v>3</v>
      </c>
      <c r="DF107" t="s">
        <v>3</v>
      </c>
      <c r="DG107" t="s">
        <v>3</v>
      </c>
      <c r="DH107" t="s">
        <v>3</v>
      </c>
      <c r="DI107" t="s">
        <v>3</v>
      </c>
      <c r="DJ107" t="s">
        <v>3</v>
      </c>
      <c r="DK107" t="s">
        <v>3</v>
      </c>
      <c r="DL107" t="s">
        <v>3</v>
      </c>
      <c r="DM107" t="s">
        <v>3</v>
      </c>
      <c r="DN107">
        <v>0</v>
      </c>
      <c r="DO107">
        <v>0</v>
      </c>
      <c r="DP107">
        <v>1</v>
      </c>
      <c r="DQ107">
        <v>1</v>
      </c>
      <c r="DU107">
        <v>1003</v>
      </c>
      <c r="DV107" t="s">
        <v>366</v>
      </c>
      <c r="DW107" t="s">
        <v>366</v>
      </c>
      <c r="DX107">
        <v>100</v>
      </c>
      <c r="EE107">
        <v>31275752</v>
      </c>
      <c r="EF107">
        <v>2</v>
      </c>
      <c r="EG107" t="s">
        <v>22</v>
      </c>
      <c r="EH107">
        <v>0</v>
      </c>
      <c r="EI107" t="s">
        <v>3</v>
      </c>
      <c r="EJ107">
        <v>1</v>
      </c>
      <c r="EK107">
        <v>7005</v>
      </c>
      <c r="EL107" t="s">
        <v>368</v>
      </c>
      <c r="EM107" t="s">
        <v>369</v>
      </c>
      <c r="EO107" t="s">
        <v>3</v>
      </c>
      <c r="EQ107">
        <v>0</v>
      </c>
      <c r="ER107">
        <v>16865.68</v>
      </c>
      <c r="ES107">
        <v>16057.11</v>
      </c>
      <c r="ET107">
        <v>218.16</v>
      </c>
      <c r="EU107">
        <v>33.5</v>
      </c>
      <c r="EV107">
        <v>590.41</v>
      </c>
      <c r="EW107">
        <v>62.81</v>
      </c>
      <c r="EX107">
        <v>2.82</v>
      </c>
      <c r="EY107">
        <v>0</v>
      </c>
      <c r="FQ107">
        <v>0</v>
      </c>
      <c r="FR107">
        <f t="shared" si="132"/>
        <v>0</v>
      </c>
      <c r="FS107">
        <v>0</v>
      </c>
      <c r="FT107" t="s">
        <v>25</v>
      </c>
      <c r="FU107" t="s">
        <v>26</v>
      </c>
      <c r="FX107">
        <v>139.5</v>
      </c>
      <c r="FY107">
        <v>85</v>
      </c>
      <c r="GA107" t="s">
        <v>3</v>
      </c>
      <c r="GD107">
        <v>1</v>
      </c>
      <c r="GF107">
        <v>2103649273</v>
      </c>
      <c r="GG107">
        <v>2</v>
      </c>
      <c r="GH107">
        <v>1</v>
      </c>
      <c r="GI107">
        <v>-2</v>
      </c>
      <c r="GJ107">
        <v>0</v>
      </c>
      <c r="GK107">
        <v>0</v>
      </c>
      <c r="GL107">
        <f t="shared" si="133"/>
        <v>0</v>
      </c>
      <c r="GM107">
        <f t="shared" si="134"/>
        <v>639.41999999999996</v>
      </c>
      <c r="GN107">
        <f t="shared" si="135"/>
        <v>639.41999999999996</v>
      </c>
      <c r="GO107">
        <f t="shared" si="136"/>
        <v>0</v>
      </c>
      <c r="GP107">
        <f t="shared" si="137"/>
        <v>0</v>
      </c>
      <c r="GR107">
        <v>0</v>
      </c>
      <c r="GS107">
        <v>3</v>
      </c>
      <c r="GT107">
        <v>0</v>
      </c>
      <c r="GU107" t="s">
        <v>3</v>
      </c>
      <c r="GV107">
        <f t="shared" si="138"/>
        <v>0</v>
      </c>
      <c r="GW107">
        <v>1</v>
      </c>
      <c r="GX107">
        <f t="shared" si="139"/>
        <v>0</v>
      </c>
      <c r="HA107">
        <v>0</v>
      </c>
      <c r="HB107">
        <v>0</v>
      </c>
      <c r="HC107">
        <f t="shared" si="140"/>
        <v>0</v>
      </c>
      <c r="IK107">
        <v>0</v>
      </c>
    </row>
    <row r="108" spans="1:245" x14ac:dyDescent="0.2">
      <c r="A108">
        <v>18</v>
      </c>
      <c r="B108">
        <v>1</v>
      </c>
      <c r="C108">
        <v>252</v>
      </c>
      <c r="E108" t="s">
        <v>370</v>
      </c>
      <c r="F108" t="s">
        <v>371</v>
      </c>
      <c r="G108" t="s">
        <v>372</v>
      </c>
      <c r="H108" t="s">
        <v>373</v>
      </c>
      <c r="I108">
        <f>I107*J108</f>
        <v>3.57</v>
      </c>
      <c r="J108">
        <v>101.99999999999999</v>
      </c>
      <c r="O108">
        <f t="shared" si="106"/>
        <v>67.47</v>
      </c>
      <c r="P108">
        <f t="shared" si="107"/>
        <v>67.47</v>
      </c>
      <c r="Q108">
        <f t="shared" si="108"/>
        <v>0</v>
      </c>
      <c r="R108">
        <f t="shared" si="109"/>
        <v>0</v>
      </c>
      <c r="S108">
        <f t="shared" si="110"/>
        <v>0</v>
      </c>
      <c r="T108">
        <f t="shared" si="111"/>
        <v>0</v>
      </c>
      <c r="U108">
        <f t="shared" si="112"/>
        <v>0</v>
      </c>
      <c r="V108">
        <f t="shared" si="113"/>
        <v>0</v>
      </c>
      <c r="W108">
        <f t="shared" si="114"/>
        <v>0</v>
      </c>
      <c r="X108">
        <f t="shared" si="115"/>
        <v>0</v>
      </c>
      <c r="Y108">
        <f t="shared" si="116"/>
        <v>0</v>
      </c>
      <c r="AA108">
        <v>31303232</v>
      </c>
      <c r="AB108">
        <f t="shared" si="117"/>
        <v>18.899999999999999</v>
      </c>
      <c r="AC108">
        <f t="shared" si="118"/>
        <v>18.899999999999999</v>
      </c>
      <c r="AD108">
        <f t="shared" si="101"/>
        <v>0</v>
      </c>
      <c r="AE108">
        <f t="shared" si="102"/>
        <v>0</v>
      </c>
      <c r="AF108">
        <f t="shared" si="103"/>
        <v>0</v>
      </c>
      <c r="AG108">
        <f t="shared" si="119"/>
        <v>0</v>
      </c>
      <c r="AH108">
        <f t="shared" si="104"/>
        <v>0</v>
      </c>
      <c r="AI108">
        <f t="shared" si="105"/>
        <v>0</v>
      </c>
      <c r="AJ108">
        <f t="shared" si="120"/>
        <v>0</v>
      </c>
      <c r="AK108">
        <v>18.899999999999999</v>
      </c>
      <c r="AL108">
        <v>18.899999999999999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140</v>
      </c>
      <c r="AU108">
        <v>85</v>
      </c>
      <c r="AV108">
        <v>1</v>
      </c>
      <c r="AW108">
        <v>1</v>
      </c>
      <c r="AZ108">
        <v>1</v>
      </c>
      <c r="BA108">
        <v>1</v>
      </c>
      <c r="BB108">
        <v>1</v>
      </c>
      <c r="BC108">
        <v>1</v>
      </c>
      <c r="BD108" t="s">
        <v>3</v>
      </c>
      <c r="BE108" t="s">
        <v>3</v>
      </c>
      <c r="BF108" t="s">
        <v>3</v>
      </c>
      <c r="BG108" t="s">
        <v>3</v>
      </c>
      <c r="BH108">
        <v>3</v>
      </c>
      <c r="BI108">
        <v>1</v>
      </c>
      <c r="BJ108" t="s">
        <v>374</v>
      </c>
      <c r="BM108">
        <v>7005</v>
      </c>
      <c r="BN108">
        <v>0</v>
      </c>
      <c r="BO108" t="s">
        <v>3</v>
      </c>
      <c r="BP108">
        <v>0</v>
      </c>
      <c r="BQ108">
        <v>2</v>
      </c>
      <c r="BR108">
        <v>0</v>
      </c>
      <c r="BS108">
        <v>1</v>
      </c>
      <c r="BT108">
        <v>1</v>
      </c>
      <c r="BU108">
        <v>1</v>
      </c>
      <c r="BV108">
        <v>1</v>
      </c>
      <c r="BW108">
        <v>1</v>
      </c>
      <c r="BX108">
        <v>1</v>
      </c>
      <c r="BY108" t="s">
        <v>3</v>
      </c>
      <c r="BZ108">
        <v>155</v>
      </c>
      <c r="CA108">
        <v>100</v>
      </c>
      <c r="CE108">
        <v>0</v>
      </c>
      <c r="CF108">
        <v>0</v>
      </c>
      <c r="CG108">
        <v>0</v>
      </c>
      <c r="CM108">
        <v>0</v>
      </c>
      <c r="CN108" t="s">
        <v>3</v>
      </c>
      <c r="CO108">
        <v>0</v>
      </c>
      <c r="CP108">
        <f t="shared" si="121"/>
        <v>67.47</v>
      </c>
      <c r="CQ108">
        <f t="shared" si="122"/>
        <v>18.899999999999999</v>
      </c>
      <c r="CR108">
        <f t="shared" si="123"/>
        <v>0</v>
      </c>
      <c r="CS108">
        <f t="shared" si="124"/>
        <v>0</v>
      </c>
      <c r="CT108">
        <f t="shared" si="125"/>
        <v>0</v>
      </c>
      <c r="CU108">
        <f t="shared" si="126"/>
        <v>0</v>
      </c>
      <c r="CV108">
        <f t="shared" si="127"/>
        <v>0</v>
      </c>
      <c r="CW108">
        <f t="shared" si="128"/>
        <v>0</v>
      </c>
      <c r="CX108">
        <f t="shared" si="129"/>
        <v>0</v>
      </c>
      <c r="CY108">
        <f t="shared" si="130"/>
        <v>0</v>
      </c>
      <c r="CZ108">
        <f t="shared" si="131"/>
        <v>0</v>
      </c>
      <c r="DC108" t="s">
        <v>3</v>
      </c>
      <c r="DD108" t="s">
        <v>3</v>
      </c>
      <c r="DE108" t="s">
        <v>3</v>
      </c>
      <c r="DF108" t="s">
        <v>3</v>
      </c>
      <c r="DG108" t="s">
        <v>3</v>
      </c>
      <c r="DH108" t="s">
        <v>3</v>
      </c>
      <c r="DI108" t="s">
        <v>3</v>
      </c>
      <c r="DJ108" t="s">
        <v>3</v>
      </c>
      <c r="DK108" t="s">
        <v>3</v>
      </c>
      <c r="DL108" t="s">
        <v>3</v>
      </c>
      <c r="DM108" t="s">
        <v>3</v>
      </c>
      <c r="DN108">
        <v>0</v>
      </c>
      <c r="DO108">
        <v>0</v>
      </c>
      <c r="DP108">
        <v>1</v>
      </c>
      <c r="DQ108">
        <v>1</v>
      </c>
      <c r="DU108">
        <v>1003</v>
      </c>
      <c r="DV108" t="s">
        <v>373</v>
      </c>
      <c r="DW108" t="s">
        <v>373</v>
      </c>
      <c r="DX108">
        <v>1</v>
      </c>
      <c r="EE108">
        <v>31275752</v>
      </c>
      <c r="EF108">
        <v>2</v>
      </c>
      <c r="EG108" t="s">
        <v>22</v>
      </c>
      <c r="EH108">
        <v>0</v>
      </c>
      <c r="EI108" t="s">
        <v>3</v>
      </c>
      <c r="EJ108">
        <v>1</v>
      </c>
      <c r="EK108">
        <v>7005</v>
      </c>
      <c r="EL108" t="s">
        <v>368</v>
      </c>
      <c r="EM108" t="s">
        <v>369</v>
      </c>
      <c r="EO108" t="s">
        <v>3</v>
      </c>
      <c r="EQ108">
        <v>0</v>
      </c>
      <c r="ER108">
        <v>18.899999999999999</v>
      </c>
      <c r="ES108">
        <v>18.899999999999999</v>
      </c>
      <c r="ET108">
        <v>0</v>
      </c>
      <c r="EU108">
        <v>0</v>
      </c>
      <c r="EV108">
        <v>0</v>
      </c>
      <c r="EW108">
        <v>0</v>
      </c>
      <c r="EX108">
        <v>0</v>
      </c>
      <c r="FQ108">
        <v>0</v>
      </c>
      <c r="FR108">
        <f t="shared" si="132"/>
        <v>0</v>
      </c>
      <c r="FS108">
        <v>0</v>
      </c>
      <c r="FT108" t="s">
        <v>25</v>
      </c>
      <c r="FU108" t="s">
        <v>26</v>
      </c>
      <c r="FX108">
        <v>139.5</v>
      </c>
      <c r="FY108">
        <v>85</v>
      </c>
      <c r="GA108" t="s">
        <v>3</v>
      </c>
      <c r="GD108">
        <v>1</v>
      </c>
      <c r="GF108">
        <v>435765961</v>
      </c>
      <c r="GG108">
        <v>2</v>
      </c>
      <c r="GH108">
        <v>1</v>
      </c>
      <c r="GI108">
        <v>-2</v>
      </c>
      <c r="GJ108">
        <v>0</v>
      </c>
      <c r="GK108">
        <v>0</v>
      </c>
      <c r="GL108">
        <f t="shared" si="133"/>
        <v>0</v>
      </c>
      <c r="GM108">
        <f t="shared" si="134"/>
        <v>67.47</v>
      </c>
      <c r="GN108">
        <f t="shared" si="135"/>
        <v>67.47</v>
      </c>
      <c r="GO108">
        <f t="shared" si="136"/>
        <v>0</v>
      </c>
      <c r="GP108">
        <f t="shared" si="137"/>
        <v>0</v>
      </c>
      <c r="GR108">
        <v>0</v>
      </c>
      <c r="GS108">
        <v>3</v>
      </c>
      <c r="GT108">
        <v>0</v>
      </c>
      <c r="GU108" t="s">
        <v>3</v>
      </c>
      <c r="GV108">
        <f t="shared" si="138"/>
        <v>0</v>
      </c>
      <c r="GW108">
        <v>1</v>
      </c>
      <c r="GX108">
        <f t="shared" si="139"/>
        <v>0</v>
      </c>
      <c r="HA108">
        <v>0</v>
      </c>
      <c r="HB108">
        <v>0</v>
      </c>
      <c r="HC108">
        <f t="shared" si="140"/>
        <v>0</v>
      </c>
      <c r="IK108">
        <v>0</v>
      </c>
    </row>
    <row r="109" spans="1:245" x14ac:dyDescent="0.2">
      <c r="A109">
        <v>17</v>
      </c>
      <c r="B109">
        <v>1</v>
      </c>
      <c r="E109" t="s">
        <v>375</v>
      </c>
      <c r="F109" t="s">
        <v>3</v>
      </c>
      <c r="G109" t="s">
        <v>376</v>
      </c>
      <c r="H109" t="s">
        <v>3</v>
      </c>
      <c r="I109">
        <v>0</v>
      </c>
      <c r="J109">
        <v>0</v>
      </c>
      <c r="O109">
        <f t="shared" si="106"/>
        <v>0</v>
      </c>
      <c r="P109">
        <f t="shared" si="107"/>
        <v>0</v>
      </c>
      <c r="Q109">
        <f t="shared" si="108"/>
        <v>0</v>
      </c>
      <c r="R109">
        <f t="shared" si="109"/>
        <v>0</v>
      </c>
      <c r="S109">
        <f t="shared" si="110"/>
        <v>0</v>
      </c>
      <c r="T109">
        <f t="shared" si="111"/>
        <v>0</v>
      </c>
      <c r="U109">
        <f t="shared" si="112"/>
        <v>0</v>
      </c>
      <c r="V109">
        <f t="shared" si="113"/>
        <v>0</v>
      </c>
      <c r="W109">
        <f t="shared" si="114"/>
        <v>0</v>
      </c>
      <c r="X109">
        <f t="shared" si="115"/>
        <v>0</v>
      </c>
      <c r="Y109">
        <f t="shared" si="116"/>
        <v>0</v>
      </c>
      <c r="AA109">
        <v>31303232</v>
      </c>
      <c r="AB109">
        <f t="shared" si="117"/>
        <v>0</v>
      </c>
      <c r="AC109">
        <f t="shared" si="118"/>
        <v>0</v>
      </c>
      <c r="AD109">
        <f t="shared" si="101"/>
        <v>0</v>
      </c>
      <c r="AE109">
        <f t="shared" si="102"/>
        <v>0</v>
      </c>
      <c r="AF109">
        <f t="shared" si="103"/>
        <v>0</v>
      </c>
      <c r="AG109">
        <f t="shared" si="119"/>
        <v>0</v>
      </c>
      <c r="AH109">
        <f t="shared" si="104"/>
        <v>0</v>
      </c>
      <c r="AI109">
        <f t="shared" si="105"/>
        <v>0</v>
      </c>
      <c r="AJ109">
        <f t="shared" si="120"/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1</v>
      </c>
      <c r="AW109">
        <v>1</v>
      </c>
      <c r="AZ109">
        <v>1</v>
      </c>
      <c r="BA109">
        <v>1</v>
      </c>
      <c r="BB109">
        <v>1</v>
      </c>
      <c r="BC109">
        <v>1</v>
      </c>
      <c r="BD109" t="s">
        <v>3</v>
      </c>
      <c r="BE109" t="s">
        <v>3</v>
      </c>
      <c r="BF109" t="s">
        <v>3</v>
      </c>
      <c r="BG109" t="s">
        <v>3</v>
      </c>
      <c r="BH109">
        <v>0</v>
      </c>
      <c r="BI109">
        <v>4</v>
      </c>
      <c r="BJ109" t="s">
        <v>3</v>
      </c>
      <c r="BM109">
        <v>0</v>
      </c>
      <c r="BN109">
        <v>0</v>
      </c>
      <c r="BO109" t="s">
        <v>3</v>
      </c>
      <c r="BP109">
        <v>0</v>
      </c>
      <c r="BQ109">
        <v>16</v>
      </c>
      <c r="BR109">
        <v>0</v>
      </c>
      <c r="BS109">
        <v>1</v>
      </c>
      <c r="BT109">
        <v>1</v>
      </c>
      <c r="BU109">
        <v>1</v>
      </c>
      <c r="BV109">
        <v>1</v>
      </c>
      <c r="BW109">
        <v>1</v>
      </c>
      <c r="BX109">
        <v>1</v>
      </c>
      <c r="BY109" t="s">
        <v>3</v>
      </c>
      <c r="BZ109">
        <v>0</v>
      </c>
      <c r="CA109">
        <v>0</v>
      </c>
      <c r="CE109">
        <v>0</v>
      </c>
      <c r="CF109">
        <v>0</v>
      </c>
      <c r="CG109">
        <v>0</v>
      </c>
      <c r="CM109">
        <v>0</v>
      </c>
      <c r="CN109" t="s">
        <v>3</v>
      </c>
      <c r="CO109">
        <v>0</v>
      </c>
      <c r="CP109">
        <f t="shared" si="121"/>
        <v>0</v>
      </c>
      <c r="CQ109">
        <f t="shared" si="122"/>
        <v>0</v>
      </c>
      <c r="CR109">
        <f t="shared" si="123"/>
        <v>0</v>
      </c>
      <c r="CS109">
        <f t="shared" si="124"/>
        <v>0</v>
      </c>
      <c r="CT109">
        <f t="shared" si="125"/>
        <v>0</v>
      </c>
      <c r="CU109">
        <f t="shared" si="126"/>
        <v>0</v>
      </c>
      <c r="CV109">
        <f t="shared" si="127"/>
        <v>0</v>
      </c>
      <c r="CW109">
        <f t="shared" si="128"/>
        <v>0</v>
      </c>
      <c r="CX109">
        <f t="shared" si="129"/>
        <v>0</v>
      </c>
      <c r="CY109">
        <f t="shared" si="130"/>
        <v>0</v>
      </c>
      <c r="CZ109">
        <f t="shared" si="131"/>
        <v>0</v>
      </c>
      <c r="DC109" t="s">
        <v>3</v>
      </c>
      <c r="DD109" t="s">
        <v>3</v>
      </c>
      <c r="DE109" t="s">
        <v>3</v>
      </c>
      <c r="DF109" t="s">
        <v>3</v>
      </c>
      <c r="DG109" t="s">
        <v>3</v>
      </c>
      <c r="DH109" t="s">
        <v>3</v>
      </c>
      <c r="DI109" t="s">
        <v>3</v>
      </c>
      <c r="DJ109" t="s">
        <v>3</v>
      </c>
      <c r="DK109" t="s">
        <v>3</v>
      </c>
      <c r="DL109" t="s">
        <v>3</v>
      </c>
      <c r="DM109" t="s">
        <v>3</v>
      </c>
      <c r="DN109">
        <v>0</v>
      </c>
      <c r="DO109">
        <v>0</v>
      </c>
      <c r="DP109">
        <v>1</v>
      </c>
      <c r="DQ109">
        <v>1</v>
      </c>
      <c r="EE109">
        <v>31275741</v>
      </c>
      <c r="EF109">
        <v>16</v>
      </c>
      <c r="EG109" t="s">
        <v>14</v>
      </c>
      <c r="EH109">
        <v>0</v>
      </c>
      <c r="EI109" t="s">
        <v>3</v>
      </c>
      <c r="EJ109">
        <v>4</v>
      </c>
      <c r="EK109">
        <v>0</v>
      </c>
      <c r="EL109" t="s">
        <v>15</v>
      </c>
      <c r="EM109" t="s">
        <v>16</v>
      </c>
      <c r="EO109" t="s">
        <v>3</v>
      </c>
      <c r="EQ109">
        <v>0</v>
      </c>
      <c r="ER109">
        <v>0</v>
      </c>
      <c r="ES109">
        <v>0</v>
      </c>
      <c r="ET109">
        <v>0</v>
      </c>
      <c r="EU109">
        <v>0</v>
      </c>
      <c r="EV109">
        <v>0</v>
      </c>
      <c r="EW109">
        <v>0</v>
      </c>
      <c r="EX109">
        <v>0</v>
      </c>
      <c r="EY109">
        <v>0</v>
      </c>
      <c r="FQ109">
        <v>0</v>
      </c>
      <c r="FR109">
        <f t="shared" si="132"/>
        <v>0</v>
      </c>
      <c r="FS109">
        <v>0</v>
      </c>
      <c r="FX109">
        <v>0</v>
      </c>
      <c r="FY109">
        <v>0</v>
      </c>
      <c r="GA109" t="s">
        <v>3</v>
      </c>
      <c r="GD109">
        <v>1</v>
      </c>
      <c r="GF109">
        <v>2028837582</v>
      </c>
      <c r="GG109">
        <v>2</v>
      </c>
      <c r="GH109">
        <v>0</v>
      </c>
      <c r="GI109">
        <v>-2</v>
      </c>
      <c r="GJ109">
        <v>0</v>
      </c>
      <c r="GK109">
        <v>0</v>
      </c>
      <c r="GL109">
        <f t="shared" si="133"/>
        <v>0</v>
      </c>
      <c r="GM109">
        <f t="shared" si="134"/>
        <v>0</v>
      </c>
      <c r="GN109">
        <f t="shared" si="135"/>
        <v>0</v>
      </c>
      <c r="GO109">
        <f t="shared" si="136"/>
        <v>0</v>
      </c>
      <c r="GP109">
        <f t="shared" si="137"/>
        <v>0</v>
      </c>
      <c r="GR109">
        <v>0</v>
      </c>
      <c r="GS109">
        <v>3</v>
      </c>
      <c r="GT109">
        <v>0</v>
      </c>
      <c r="GU109" t="s">
        <v>3</v>
      </c>
      <c r="GV109">
        <f t="shared" si="138"/>
        <v>0</v>
      </c>
      <c r="GW109">
        <v>1</v>
      </c>
      <c r="GX109">
        <f t="shared" si="139"/>
        <v>0</v>
      </c>
      <c r="HA109">
        <v>0</v>
      </c>
      <c r="HB109">
        <v>0</v>
      </c>
      <c r="HC109">
        <f t="shared" si="140"/>
        <v>0</v>
      </c>
      <c r="IK109">
        <v>0</v>
      </c>
    </row>
    <row r="110" spans="1:245" x14ac:dyDescent="0.2">
      <c r="A110">
        <v>17</v>
      </c>
      <c r="B110">
        <v>1</v>
      </c>
      <c r="C110">
        <f>ROW(SmtRes!A253)</f>
        <v>253</v>
      </c>
      <c r="D110">
        <f>ROW(EtalonRes!A253)</f>
        <v>253</v>
      </c>
      <c r="E110" t="s">
        <v>377</v>
      </c>
      <c r="F110" t="s">
        <v>268</v>
      </c>
      <c r="G110" t="s">
        <v>269</v>
      </c>
      <c r="H110" t="s">
        <v>151</v>
      </c>
      <c r="I110">
        <f>ROUND(2/100,9)</f>
        <v>0.02</v>
      </c>
      <c r="J110">
        <v>0</v>
      </c>
      <c r="O110">
        <f t="shared" si="106"/>
        <v>18.41</v>
      </c>
      <c r="P110">
        <f t="shared" si="107"/>
        <v>0</v>
      </c>
      <c r="Q110">
        <f t="shared" si="108"/>
        <v>0</v>
      </c>
      <c r="R110">
        <f t="shared" si="109"/>
        <v>0</v>
      </c>
      <c r="S110">
        <f t="shared" si="110"/>
        <v>18.41</v>
      </c>
      <c r="T110">
        <f t="shared" si="111"/>
        <v>0</v>
      </c>
      <c r="U110">
        <f t="shared" si="112"/>
        <v>2.36</v>
      </c>
      <c r="V110">
        <f t="shared" si="113"/>
        <v>0</v>
      </c>
      <c r="W110">
        <f t="shared" si="114"/>
        <v>0</v>
      </c>
      <c r="X110">
        <f t="shared" si="115"/>
        <v>13.26</v>
      </c>
      <c r="Y110">
        <f t="shared" si="116"/>
        <v>7</v>
      </c>
      <c r="AA110">
        <v>31303232</v>
      </c>
      <c r="AB110">
        <f t="shared" si="117"/>
        <v>920.4</v>
      </c>
      <c r="AC110">
        <f t="shared" si="118"/>
        <v>0</v>
      </c>
      <c r="AD110">
        <f t="shared" si="101"/>
        <v>0</v>
      </c>
      <c r="AE110">
        <f t="shared" si="102"/>
        <v>0</v>
      </c>
      <c r="AF110">
        <f t="shared" si="103"/>
        <v>920.4</v>
      </c>
      <c r="AG110">
        <f t="shared" si="119"/>
        <v>0</v>
      </c>
      <c r="AH110">
        <f t="shared" si="104"/>
        <v>118</v>
      </c>
      <c r="AI110">
        <f t="shared" si="105"/>
        <v>0</v>
      </c>
      <c r="AJ110">
        <f t="shared" si="120"/>
        <v>0</v>
      </c>
      <c r="AK110">
        <v>920.4</v>
      </c>
      <c r="AL110">
        <v>0</v>
      </c>
      <c r="AM110">
        <v>0</v>
      </c>
      <c r="AN110">
        <v>0</v>
      </c>
      <c r="AO110">
        <v>920.4</v>
      </c>
      <c r="AP110">
        <v>0</v>
      </c>
      <c r="AQ110">
        <v>118</v>
      </c>
      <c r="AR110">
        <v>0</v>
      </c>
      <c r="AS110">
        <v>0</v>
      </c>
      <c r="AT110">
        <v>72</v>
      </c>
      <c r="AU110">
        <v>38</v>
      </c>
      <c r="AV110">
        <v>1</v>
      </c>
      <c r="AW110">
        <v>1</v>
      </c>
      <c r="AZ110">
        <v>1</v>
      </c>
      <c r="BA110">
        <v>1</v>
      </c>
      <c r="BB110">
        <v>1</v>
      </c>
      <c r="BC110">
        <v>1</v>
      </c>
      <c r="BD110" t="s">
        <v>3</v>
      </c>
      <c r="BE110" t="s">
        <v>3</v>
      </c>
      <c r="BF110" t="s">
        <v>3</v>
      </c>
      <c r="BG110" t="s">
        <v>3</v>
      </c>
      <c r="BH110">
        <v>0</v>
      </c>
      <c r="BI110">
        <v>1</v>
      </c>
      <c r="BJ110" t="s">
        <v>270</v>
      </c>
      <c r="BM110">
        <v>1003</v>
      </c>
      <c r="BN110">
        <v>0</v>
      </c>
      <c r="BO110" t="s">
        <v>3</v>
      </c>
      <c r="BP110">
        <v>0</v>
      </c>
      <c r="BQ110">
        <v>2</v>
      </c>
      <c r="BR110">
        <v>0</v>
      </c>
      <c r="BS110">
        <v>1</v>
      </c>
      <c r="BT110">
        <v>1</v>
      </c>
      <c r="BU110">
        <v>1</v>
      </c>
      <c r="BV110">
        <v>1</v>
      </c>
      <c r="BW110">
        <v>1</v>
      </c>
      <c r="BX110">
        <v>1</v>
      </c>
      <c r="BY110" t="s">
        <v>3</v>
      </c>
      <c r="BZ110">
        <v>80</v>
      </c>
      <c r="CA110">
        <v>45</v>
      </c>
      <c r="CE110">
        <v>0</v>
      </c>
      <c r="CF110">
        <v>0</v>
      </c>
      <c r="CG110">
        <v>0</v>
      </c>
      <c r="CM110">
        <v>0</v>
      </c>
      <c r="CN110" t="s">
        <v>3</v>
      </c>
      <c r="CO110">
        <v>0</v>
      </c>
      <c r="CP110">
        <f t="shared" si="121"/>
        <v>18.41</v>
      </c>
      <c r="CQ110">
        <f t="shared" si="122"/>
        <v>0</v>
      </c>
      <c r="CR110">
        <f t="shared" si="123"/>
        <v>0</v>
      </c>
      <c r="CS110">
        <f t="shared" si="124"/>
        <v>0</v>
      </c>
      <c r="CT110">
        <f t="shared" si="125"/>
        <v>920.4</v>
      </c>
      <c r="CU110">
        <f t="shared" si="126"/>
        <v>0</v>
      </c>
      <c r="CV110">
        <f t="shared" si="127"/>
        <v>118</v>
      </c>
      <c r="CW110">
        <f t="shared" si="128"/>
        <v>0</v>
      </c>
      <c r="CX110">
        <f t="shared" si="129"/>
        <v>0</v>
      </c>
      <c r="CY110">
        <f t="shared" si="130"/>
        <v>13.2552</v>
      </c>
      <c r="CZ110">
        <f t="shared" si="131"/>
        <v>6.9958</v>
      </c>
      <c r="DC110" t="s">
        <v>3</v>
      </c>
      <c r="DD110" t="s">
        <v>3</v>
      </c>
      <c r="DE110" t="s">
        <v>3</v>
      </c>
      <c r="DF110" t="s">
        <v>3</v>
      </c>
      <c r="DG110" t="s">
        <v>3</v>
      </c>
      <c r="DH110" t="s">
        <v>3</v>
      </c>
      <c r="DI110" t="s">
        <v>3</v>
      </c>
      <c r="DJ110" t="s">
        <v>3</v>
      </c>
      <c r="DK110" t="s">
        <v>3</v>
      </c>
      <c r="DL110" t="s">
        <v>3</v>
      </c>
      <c r="DM110" t="s">
        <v>3</v>
      </c>
      <c r="DN110">
        <v>0</v>
      </c>
      <c r="DO110">
        <v>0</v>
      </c>
      <c r="DP110">
        <v>1</v>
      </c>
      <c r="DQ110">
        <v>1</v>
      </c>
      <c r="DU110">
        <v>1007</v>
      </c>
      <c r="DV110" t="s">
        <v>151</v>
      </c>
      <c r="DW110" t="s">
        <v>151</v>
      </c>
      <c r="DX110">
        <v>100</v>
      </c>
      <c r="EE110">
        <v>31275776</v>
      </c>
      <c r="EF110">
        <v>2</v>
      </c>
      <c r="EG110" t="s">
        <v>22</v>
      </c>
      <c r="EH110">
        <v>0</v>
      </c>
      <c r="EI110" t="s">
        <v>3</v>
      </c>
      <c r="EJ110">
        <v>1</v>
      </c>
      <c r="EK110">
        <v>1003</v>
      </c>
      <c r="EL110" t="s">
        <v>271</v>
      </c>
      <c r="EM110" t="s">
        <v>272</v>
      </c>
      <c r="EO110" t="s">
        <v>3</v>
      </c>
      <c r="EQ110">
        <v>0</v>
      </c>
      <c r="ER110">
        <v>920.4</v>
      </c>
      <c r="ES110">
        <v>0</v>
      </c>
      <c r="ET110">
        <v>0</v>
      </c>
      <c r="EU110">
        <v>0</v>
      </c>
      <c r="EV110">
        <v>920.4</v>
      </c>
      <c r="EW110">
        <v>118</v>
      </c>
      <c r="EX110">
        <v>0</v>
      </c>
      <c r="EY110">
        <v>0</v>
      </c>
      <c r="FQ110">
        <v>0</v>
      </c>
      <c r="FR110">
        <f t="shared" si="132"/>
        <v>0</v>
      </c>
      <c r="FS110">
        <v>0</v>
      </c>
      <c r="FT110" t="s">
        <v>25</v>
      </c>
      <c r="FU110" t="s">
        <v>26</v>
      </c>
      <c r="FX110">
        <v>72</v>
      </c>
      <c r="FY110">
        <v>38.25</v>
      </c>
      <c r="GA110" t="s">
        <v>3</v>
      </c>
      <c r="GD110">
        <v>1</v>
      </c>
      <c r="GF110">
        <v>-1300212051</v>
      </c>
      <c r="GG110">
        <v>2</v>
      </c>
      <c r="GH110">
        <v>1</v>
      </c>
      <c r="GI110">
        <v>-2</v>
      </c>
      <c r="GJ110">
        <v>0</v>
      </c>
      <c r="GK110">
        <v>0</v>
      </c>
      <c r="GL110">
        <f t="shared" si="133"/>
        <v>0</v>
      </c>
      <c r="GM110">
        <f t="shared" si="134"/>
        <v>38.67</v>
      </c>
      <c r="GN110">
        <f t="shared" si="135"/>
        <v>38.67</v>
      </c>
      <c r="GO110">
        <f t="shared" si="136"/>
        <v>0</v>
      </c>
      <c r="GP110">
        <f t="shared" si="137"/>
        <v>0</v>
      </c>
      <c r="GR110">
        <v>0</v>
      </c>
      <c r="GS110">
        <v>3</v>
      </c>
      <c r="GT110">
        <v>0</v>
      </c>
      <c r="GU110" t="s">
        <v>3</v>
      </c>
      <c r="GV110">
        <f t="shared" si="138"/>
        <v>0</v>
      </c>
      <c r="GW110">
        <v>1</v>
      </c>
      <c r="GX110">
        <f t="shared" si="139"/>
        <v>0</v>
      </c>
      <c r="HA110">
        <v>0</v>
      </c>
      <c r="HB110">
        <v>0</v>
      </c>
      <c r="HC110">
        <f t="shared" si="140"/>
        <v>0</v>
      </c>
      <c r="IK110">
        <v>0</v>
      </c>
    </row>
    <row r="111" spans="1:245" x14ac:dyDescent="0.2">
      <c r="A111">
        <v>17</v>
      </c>
      <c r="B111">
        <v>1</v>
      </c>
      <c r="C111">
        <f>ROW(SmtRes!A260)</f>
        <v>260</v>
      </c>
      <c r="D111">
        <f>ROW(EtalonRes!A260)</f>
        <v>260</v>
      </c>
      <c r="E111" t="s">
        <v>378</v>
      </c>
      <c r="F111" t="s">
        <v>274</v>
      </c>
      <c r="G111" t="s">
        <v>379</v>
      </c>
      <c r="H111" t="s">
        <v>135</v>
      </c>
      <c r="I111">
        <v>0.7</v>
      </c>
      <c r="J111">
        <v>0</v>
      </c>
      <c r="O111">
        <f t="shared" si="106"/>
        <v>39.97</v>
      </c>
      <c r="P111">
        <f t="shared" si="107"/>
        <v>0.28000000000000003</v>
      </c>
      <c r="Q111">
        <f t="shared" si="108"/>
        <v>19.04</v>
      </c>
      <c r="R111">
        <f t="shared" si="109"/>
        <v>2.1</v>
      </c>
      <c r="S111">
        <f t="shared" si="110"/>
        <v>20.65</v>
      </c>
      <c r="T111">
        <f t="shared" si="111"/>
        <v>0</v>
      </c>
      <c r="U111">
        <f t="shared" si="112"/>
        <v>2.387</v>
      </c>
      <c r="V111">
        <f t="shared" si="113"/>
        <v>0.21</v>
      </c>
      <c r="W111">
        <f t="shared" si="114"/>
        <v>0</v>
      </c>
      <c r="X111">
        <f t="shared" si="115"/>
        <v>25.25</v>
      </c>
      <c r="Y111">
        <f t="shared" si="116"/>
        <v>14.56</v>
      </c>
      <c r="AA111">
        <v>31303232</v>
      </c>
      <c r="AB111">
        <f t="shared" si="117"/>
        <v>57.1</v>
      </c>
      <c r="AC111">
        <f t="shared" si="118"/>
        <v>0.4</v>
      </c>
      <c r="AD111">
        <f t="shared" si="101"/>
        <v>27.2</v>
      </c>
      <c r="AE111">
        <f t="shared" si="102"/>
        <v>3</v>
      </c>
      <c r="AF111">
        <f t="shared" si="103"/>
        <v>29.5</v>
      </c>
      <c r="AG111">
        <f t="shared" si="119"/>
        <v>0</v>
      </c>
      <c r="AH111">
        <f t="shared" si="104"/>
        <v>3.41</v>
      </c>
      <c r="AI111">
        <f t="shared" si="105"/>
        <v>0.3</v>
      </c>
      <c r="AJ111">
        <f t="shared" si="120"/>
        <v>0</v>
      </c>
      <c r="AK111">
        <v>57.07</v>
      </c>
      <c r="AL111">
        <v>0.37</v>
      </c>
      <c r="AM111">
        <v>27.24</v>
      </c>
      <c r="AN111">
        <v>3.01</v>
      </c>
      <c r="AO111">
        <v>29.46</v>
      </c>
      <c r="AP111">
        <v>0</v>
      </c>
      <c r="AQ111">
        <v>3.41</v>
      </c>
      <c r="AR111">
        <v>0.3</v>
      </c>
      <c r="AS111">
        <v>0</v>
      </c>
      <c r="AT111">
        <v>111</v>
      </c>
      <c r="AU111">
        <v>64</v>
      </c>
      <c r="AV111">
        <v>1</v>
      </c>
      <c r="AW111">
        <v>1</v>
      </c>
      <c r="AZ111">
        <v>1</v>
      </c>
      <c r="BA111">
        <v>1</v>
      </c>
      <c r="BB111">
        <v>1</v>
      </c>
      <c r="BC111">
        <v>1</v>
      </c>
      <c r="BD111" t="s">
        <v>3</v>
      </c>
      <c r="BE111" t="s">
        <v>3</v>
      </c>
      <c r="BF111" t="s">
        <v>3</v>
      </c>
      <c r="BG111" t="s">
        <v>3</v>
      </c>
      <c r="BH111">
        <v>0</v>
      </c>
      <c r="BI111">
        <v>1</v>
      </c>
      <c r="BJ111" t="s">
        <v>276</v>
      </c>
      <c r="BM111">
        <v>11001</v>
      </c>
      <c r="BN111">
        <v>0</v>
      </c>
      <c r="BO111" t="s">
        <v>3</v>
      </c>
      <c r="BP111">
        <v>0</v>
      </c>
      <c r="BQ111">
        <v>2</v>
      </c>
      <c r="BR111">
        <v>0</v>
      </c>
      <c r="BS111">
        <v>1</v>
      </c>
      <c r="BT111">
        <v>1</v>
      </c>
      <c r="BU111">
        <v>1</v>
      </c>
      <c r="BV111">
        <v>1</v>
      </c>
      <c r="BW111">
        <v>1</v>
      </c>
      <c r="BX111">
        <v>1</v>
      </c>
      <c r="BY111" t="s">
        <v>3</v>
      </c>
      <c r="BZ111">
        <v>123</v>
      </c>
      <c r="CA111">
        <v>75</v>
      </c>
      <c r="CE111">
        <v>0</v>
      </c>
      <c r="CF111">
        <v>0</v>
      </c>
      <c r="CG111">
        <v>0</v>
      </c>
      <c r="CM111">
        <v>0</v>
      </c>
      <c r="CN111" t="s">
        <v>3</v>
      </c>
      <c r="CO111">
        <v>0</v>
      </c>
      <c r="CP111">
        <f t="shared" si="121"/>
        <v>39.97</v>
      </c>
      <c r="CQ111">
        <f t="shared" si="122"/>
        <v>0.4</v>
      </c>
      <c r="CR111">
        <f t="shared" si="123"/>
        <v>27.2</v>
      </c>
      <c r="CS111">
        <f t="shared" si="124"/>
        <v>3</v>
      </c>
      <c r="CT111">
        <f t="shared" si="125"/>
        <v>29.5</v>
      </c>
      <c r="CU111">
        <f t="shared" si="126"/>
        <v>0</v>
      </c>
      <c r="CV111">
        <f t="shared" si="127"/>
        <v>3.41</v>
      </c>
      <c r="CW111">
        <f t="shared" si="128"/>
        <v>0.3</v>
      </c>
      <c r="CX111">
        <f t="shared" si="129"/>
        <v>0</v>
      </c>
      <c r="CY111">
        <f t="shared" si="130"/>
        <v>25.252500000000001</v>
      </c>
      <c r="CZ111">
        <f t="shared" si="131"/>
        <v>14.56</v>
      </c>
      <c r="DC111" t="s">
        <v>3</v>
      </c>
      <c r="DD111" t="s">
        <v>3</v>
      </c>
      <c r="DE111" t="s">
        <v>3</v>
      </c>
      <c r="DF111" t="s">
        <v>3</v>
      </c>
      <c r="DG111" t="s">
        <v>3</v>
      </c>
      <c r="DH111" t="s">
        <v>3</v>
      </c>
      <c r="DI111" t="s">
        <v>3</v>
      </c>
      <c r="DJ111" t="s">
        <v>3</v>
      </c>
      <c r="DK111" t="s">
        <v>3</v>
      </c>
      <c r="DL111" t="s">
        <v>3</v>
      </c>
      <c r="DM111" t="s">
        <v>3</v>
      </c>
      <c r="DN111">
        <v>0</v>
      </c>
      <c r="DO111">
        <v>0</v>
      </c>
      <c r="DP111">
        <v>1</v>
      </c>
      <c r="DQ111">
        <v>1</v>
      </c>
      <c r="DU111">
        <v>1007</v>
      </c>
      <c r="DV111" t="s">
        <v>135</v>
      </c>
      <c r="DW111" t="s">
        <v>135</v>
      </c>
      <c r="DX111">
        <v>1</v>
      </c>
      <c r="EE111">
        <v>31275801</v>
      </c>
      <c r="EF111">
        <v>2</v>
      </c>
      <c r="EG111" t="s">
        <v>22</v>
      </c>
      <c r="EH111">
        <v>0</v>
      </c>
      <c r="EI111" t="s">
        <v>3</v>
      </c>
      <c r="EJ111">
        <v>1</v>
      </c>
      <c r="EK111">
        <v>11001</v>
      </c>
      <c r="EL111" t="s">
        <v>277</v>
      </c>
      <c r="EM111" t="s">
        <v>278</v>
      </c>
      <c r="EO111" t="s">
        <v>3</v>
      </c>
      <c r="EQ111">
        <v>0</v>
      </c>
      <c r="ER111">
        <v>57.07</v>
      </c>
      <c r="ES111">
        <v>0.37</v>
      </c>
      <c r="ET111">
        <v>27.24</v>
      </c>
      <c r="EU111">
        <v>3.01</v>
      </c>
      <c r="EV111">
        <v>29.46</v>
      </c>
      <c r="EW111">
        <v>3.41</v>
      </c>
      <c r="EX111">
        <v>0.3</v>
      </c>
      <c r="EY111">
        <v>0</v>
      </c>
      <c r="FQ111">
        <v>0</v>
      </c>
      <c r="FR111">
        <f t="shared" si="132"/>
        <v>0</v>
      </c>
      <c r="FS111">
        <v>0</v>
      </c>
      <c r="FT111" t="s">
        <v>25</v>
      </c>
      <c r="FU111" t="s">
        <v>26</v>
      </c>
      <c r="FX111">
        <v>110.7</v>
      </c>
      <c r="FY111">
        <v>63.75</v>
      </c>
      <c r="GA111" t="s">
        <v>3</v>
      </c>
      <c r="GD111">
        <v>1</v>
      </c>
      <c r="GF111">
        <v>-1396377926</v>
      </c>
      <c r="GG111">
        <v>2</v>
      </c>
      <c r="GH111">
        <v>1</v>
      </c>
      <c r="GI111">
        <v>-2</v>
      </c>
      <c r="GJ111">
        <v>0</v>
      </c>
      <c r="GK111">
        <v>0</v>
      </c>
      <c r="GL111">
        <f t="shared" si="133"/>
        <v>0</v>
      </c>
      <c r="GM111">
        <f t="shared" si="134"/>
        <v>79.78</v>
      </c>
      <c r="GN111">
        <f t="shared" si="135"/>
        <v>79.78</v>
      </c>
      <c r="GO111">
        <f t="shared" si="136"/>
        <v>0</v>
      </c>
      <c r="GP111">
        <f t="shared" si="137"/>
        <v>0</v>
      </c>
      <c r="GR111">
        <v>0</v>
      </c>
      <c r="GS111">
        <v>3</v>
      </c>
      <c r="GT111">
        <v>0</v>
      </c>
      <c r="GU111" t="s">
        <v>3</v>
      </c>
      <c r="GV111">
        <f t="shared" si="138"/>
        <v>0</v>
      </c>
      <c r="GW111">
        <v>1</v>
      </c>
      <c r="GX111">
        <f t="shared" si="139"/>
        <v>0</v>
      </c>
      <c r="HA111">
        <v>0</v>
      </c>
      <c r="HB111">
        <v>0</v>
      </c>
      <c r="HC111">
        <f t="shared" si="140"/>
        <v>0</v>
      </c>
      <c r="IK111">
        <v>0</v>
      </c>
    </row>
    <row r="112" spans="1:245" x14ac:dyDescent="0.2">
      <c r="A112">
        <v>18</v>
      </c>
      <c r="B112">
        <v>1</v>
      </c>
      <c r="C112">
        <v>260</v>
      </c>
      <c r="E112" t="s">
        <v>380</v>
      </c>
      <c r="F112" t="s">
        <v>280</v>
      </c>
      <c r="G112" t="s">
        <v>281</v>
      </c>
      <c r="H112" t="s">
        <v>135</v>
      </c>
      <c r="I112">
        <f>I111*J112</f>
        <v>0.84</v>
      </c>
      <c r="J112">
        <v>1.2</v>
      </c>
      <c r="O112">
        <f t="shared" si="106"/>
        <v>46.45</v>
      </c>
      <c r="P112">
        <f t="shared" si="107"/>
        <v>46.45</v>
      </c>
      <c r="Q112">
        <f t="shared" si="108"/>
        <v>0</v>
      </c>
      <c r="R112">
        <f t="shared" si="109"/>
        <v>0</v>
      </c>
      <c r="S112">
        <f t="shared" si="110"/>
        <v>0</v>
      </c>
      <c r="T112">
        <f t="shared" si="111"/>
        <v>0</v>
      </c>
      <c r="U112">
        <f t="shared" si="112"/>
        <v>0</v>
      </c>
      <c r="V112">
        <f t="shared" si="113"/>
        <v>0</v>
      </c>
      <c r="W112">
        <f t="shared" si="114"/>
        <v>0</v>
      </c>
      <c r="X112">
        <f t="shared" si="115"/>
        <v>0</v>
      </c>
      <c r="Y112">
        <f t="shared" si="116"/>
        <v>0</v>
      </c>
      <c r="AA112">
        <v>31303232</v>
      </c>
      <c r="AB112">
        <f t="shared" si="117"/>
        <v>55.3</v>
      </c>
      <c r="AC112">
        <f t="shared" si="118"/>
        <v>55.3</v>
      </c>
      <c r="AD112">
        <f t="shared" si="101"/>
        <v>0</v>
      </c>
      <c r="AE112">
        <f t="shared" si="102"/>
        <v>0</v>
      </c>
      <c r="AF112">
        <f t="shared" si="103"/>
        <v>0</v>
      </c>
      <c r="AG112">
        <f t="shared" si="119"/>
        <v>0</v>
      </c>
      <c r="AH112">
        <f t="shared" si="104"/>
        <v>0</v>
      </c>
      <c r="AI112">
        <f t="shared" si="105"/>
        <v>0</v>
      </c>
      <c r="AJ112">
        <f t="shared" si="120"/>
        <v>0</v>
      </c>
      <c r="AK112">
        <v>55.26</v>
      </c>
      <c r="AL112">
        <v>55.26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111</v>
      </c>
      <c r="AU112">
        <v>64</v>
      </c>
      <c r="AV112">
        <v>1</v>
      </c>
      <c r="AW112">
        <v>1</v>
      </c>
      <c r="AZ112">
        <v>1</v>
      </c>
      <c r="BA112">
        <v>1</v>
      </c>
      <c r="BB112">
        <v>1</v>
      </c>
      <c r="BC112">
        <v>1</v>
      </c>
      <c r="BD112" t="s">
        <v>3</v>
      </c>
      <c r="BE112" t="s">
        <v>3</v>
      </c>
      <c r="BF112" t="s">
        <v>3</v>
      </c>
      <c r="BG112" t="s">
        <v>3</v>
      </c>
      <c r="BH112">
        <v>3</v>
      </c>
      <c r="BI112">
        <v>1</v>
      </c>
      <c r="BJ112" t="s">
        <v>282</v>
      </c>
      <c r="BM112">
        <v>11001</v>
      </c>
      <c r="BN112">
        <v>0</v>
      </c>
      <c r="BO112" t="s">
        <v>3</v>
      </c>
      <c r="BP112">
        <v>0</v>
      </c>
      <c r="BQ112">
        <v>2</v>
      </c>
      <c r="BR112">
        <v>0</v>
      </c>
      <c r="BS112">
        <v>1</v>
      </c>
      <c r="BT112">
        <v>1</v>
      </c>
      <c r="BU112">
        <v>1</v>
      </c>
      <c r="BV112">
        <v>1</v>
      </c>
      <c r="BW112">
        <v>1</v>
      </c>
      <c r="BX112">
        <v>1</v>
      </c>
      <c r="BY112" t="s">
        <v>3</v>
      </c>
      <c r="BZ112">
        <v>123</v>
      </c>
      <c r="CA112">
        <v>75</v>
      </c>
      <c r="CE112">
        <v>0</v>
      </c>
      <c r="CF112">
        <v>0</v>
      </c>
      <c r="CG112">
        <v>0</v>
      </c>
      <c r="CM112">
        <v>0</v>
      </c>
      <c r="CN112" t="s">
        <v>3</v>
      </c>
      <c r="CO112">
        <v>0</v>
      </c>
      <c r="CP112">
        <f t="shared" si="121"/>
        <v>46.45</v>
      </c>
      <c r="CQ112">
        <f t="shared" si="122"/>
        <v>55.3</v>
      </c>
      <c r="CR112">
        <f t="shared" si="123"/>
        <v>0</v>
      </c>
      <c r="CS112">
        <f t="shared" si="124"/>
        <v>0</v>
      </c>
      <c r="CT112">
        <f t="shared" si="125"/>
        <v>0</v>
      </c>
      <c r="CU112">
        <f t="shared" si="126"/>
        <v>0</v>
      </c>
      <c r="CV112">
        <f t="shared" si="127"/>
        <v>0</v>
      </c>
      <c r="CW112">
        <f t="shared" si="128"/>
        <v>0</v>
      </c>
      <c r="CX112">
        <f t="shared" si="129"/>
        <v>0</v>
      </c>
      <c r="CY112">
        <f t="shared" si="130"/>
        <v>0</v>
      </c>
      <c r="CZ112">
        <f t="shared" si="131"/>
        <v>0</v>
      </c>
      <c r="DC112" t="s">
        <v>3</v>
      </c>
      <c r="DD112" t="s">
        <v>3</v>
      </c>
      <c r="DE112" t="s">
        <v>3</v>
      </c>
      <c r="DF112" t="s">
        <v>3</v>
      </c>
      <c r="DG112" t="s">
        <v>3</v>
      </c>
      <c r="DH112" t="s">
        <v>3</v>
      </c>
      <c r="DI112" t="s">
        <v>3</v>
      </c>
      <c r="DJ112" t="s">
        <v>3</v>
      </c>
      <c r="DK112" t="s">
        <v>3</v>
      </c>
      <c r="DL112" t="s">
        <v>3</v>
      </c>
      <c r="DM112" t="s">
        <v>3</v>
      </c>
      <c r="DN112">
        <v>0</v>
      </c>
      <c r="DO112">
        <v>0</v>
      </c>
      <c r="DP112">
        <v>1</v>
      </c>
      <c r="DQ112">
        <v>1</v>
      </c>
      <c r="DU112">
        <v>1007</v>
      </c>
      <c r="DV112" t="s">
        <v>135</v>
      </c>
      <c r="DW112" t="s">
        <v>135</v>
      </c>
      <c r="DX112">
        <v>1</v>
      </c>
      <c r="EE112">
        <v>31275801</v>
      </c>
      <c r="EF112">
        <v>2</v>
      </c>
      <c r="EG112" t="s">
        <v>22</v>
      </c>
      <c r="EH112">
        <v>0</v>
      </c>
      <c r="EI112" t="s">
        <v>3</v>
      </c>
      <c r="EJ112">
        <v>1</v>
      </c>
      <c r="EK112">
        <v>11001</v>
      </c>
      <c r="EL112" t="s">
        <v>277</v>
      </c>
      <c r="EM112" t="s">
        <v>278</v>
      </c>
      <c r="EO112" t="s">
        <v>3</v>
      </c>
      <c r="EQ112">
        <v>0</v>
      </c>
      <c r="ER112">
        <v>55.26</v>
      </c>
      <c r="ES112">
        <v>55.26</v>
      </c>
      <c r="ET112">
        <v>0</v>
      </c>
      <c r="EU112">
        <v>0</v>
      </c>
      <c r="EV112">
        <v>0</v>
      </c>
      <c r="EW112">
        <v>0</v>
      </c>
      <c r="EX112">
        <v>0</v>
      </c>
      <c r="FQ112">
        <v>0</v>
      </c>
      <c r="FR112">
        <f t="shared" si="132"/>
        <v>0</v>
      </c>
      <c r="FS112">
        <v>0</v>
      </c>
      <c r="FT112" t="s">
        <v>25</v>
      </c>
      <c r="FU112" t="s">
        <v>26</v>
      </c>
      <c r="FX112">
        <v>110.7</v>
      </c>
      <c r="FY112">
        <v>63.75</v>
      </c>
      <c r="GA112" t="s">
        <v>3</v>
      </c>
      <c r="GD112">
        <v>1</v>
      </c>
      <c r="GF112">
        <v>-35545874</v>
      </c>
      <c r="GG112">
        <v>2</v>
      </c>
      <c r="GH112">
        <v>1</v>
      </c>
      <c r="GI112">
        <v>-2</v>
      </c>
      <c r="GJ112">
        <v>0</v>
      </c>
      <c r="GK112">
        <v>0</v>
      </c>
      <c r="GL112">
        <f t="shared" si="133"/>
        <v>0</v>
      </c>
      <c r="GM112">
        <f t="shared" si="134"/>
        <v>46.45</v>
      </c>
      <c r="GN112">
        <f t="shared" si="135"/>
        <v>46.45</v>
      </c>
      <c r="GO112">
        <f t="shared" si="136"/>
        <v>0</v>
      </c>
      <c r="GP112">
        <f t="shared" si="137"/>
        <v>0</v>
      </c>
      <c r="GR112">
        <v>0</v>
      </c>
      <c r="GS112">
        <v>3</v>
      </c>
      <c r="GT112">
        <v>0</v>
      </c>
      <c r="GU112" t="s">
        <v>3</v>
      </c>
      <c r="GV112">
        <f t="shared" si="138"/>
        <v>0</v>
      </c>
      <c r="GW112">
        <v>1</v>
      </c>
      <c r="GX112">
        <f t="shared" si="139"/>
        <v>0</v>
      </c>
      <c r="HA112">
        <v>0</v>
      </c>
      <c r="HB112">
        <v>0</v>
      </c>
      <c r="HC112">
        <f t="shared" si="140"/>
        <v>0</v>
      </c>
      <c r="IK112">
        <v>0</v>
      </c>
    </row>
    <row r="113" spans="1:245" x14ac:dyDescent="0.2">
      <c r="A113">
        <v>17</v>
      </c>
      <c r="B113">
        <v>1</v>
      </c>
      <c r="C113">
        <f>ROW(SmtRes!A268)</f>
        <v>268</v>
      </c>
      <c r="D113">
        <f>ROW(EtalonRes!A268)</f>
        <v>268</v>
      </c>
      <c r="E113" t="s">
        <v>381</v>
      </c>
      <c r="F113" t="s">
        <v>382</v>
      </c>
      <c r="G113" t="s">
        <v>383</v>
      </c>
      <c r="H113" t="s">
        <v>20</v>
      </c>
      <c r="I113">
        <f>ROUND(7/100,9)</f>
        <v>7.0000000000000007E-2</v>
      </c>
      <c r="J113">
        <v>0</v>
      </c>
      <c r="O113">
        <f t="shared" si="106"/>
        <v>10.29</v>
      </c>
      <c r="P113">
        <f t="shared" si="107"/>
        <v>0.04</v>
      </c>
      <c r="Q113">
        <f t="shared" si="108"/>
        <v>5.73</v>
      </c>
      <c r="R113">
        <f t="shared" si="109"/>
        <v>0.65</v>
      </c>
      <c r="S113">
        <f t="shared" si="110"/>
        <v>4.5199999999999996</v>
      </c>
      <c r="T113">
        <f t="shared" si="111"/>
        <v>0</v>
      </c>
      <c r="U113">
        <f t="shared" si="112"/>
        <v>0.53900000000000003</v>
      </c>
      <c r="V113">
        <f t="shared" si="113"/>
        <v>6.1600000000000009E-2</v>
      </c>
      <c r="W113">
        <f t="shared" si="114"/>
        <v>0</v>
      </c>
      <c r="X113">
        <f t="shared" si="115"/>
        <v>5.74</v>
      </c>
      <c r="Y113">
        <f t="shared" si="116"/>
        <v>3.31</v>
      </c>
      <c r="AA113">
        <v>31303232</v>
      </c>
      <c r="AB113">
        <f t="shared" si="117"/>
        <v>146.80000000000001</v>
      </c>
      <c r="AC113">
        <f t="shared" si="118"/>
        <v>0.5</v>
      </c>
      <c r="AD113">
        <f t="shared" si="101"/>
        <v>81.8</v>
      </c>
      <c r="AE113">
        <f t="shared" si="102"/>
        <v>9.3000000000000007</v>
      </c>
      <c r="AF113">
        <f t="shared" si="103"/>
        <v>64.5</v>
      </c>
      <c r="AG113">
        <f t="shared" si="119"/>
        <v>0</v>
      </c>
      <c r="AH113">
        <f t="shared" si="104"/>
        <v>7.7</v>
      </c>
      <c r="AI113">
        <f t="shared" si="105"/>
        <v>0.88</v>
      </c>
      <c r="AJ113">
        <f t="shared" si="120"/>
        <v>0</v>
      </c>
      <c r="AK113">
        <v>146.77000000000001</v>
      </c>
      <c r="AL113">
        <v>0.54</v>
      </c>
      <c r="AM113">
        <v>81.7</v>
      </c>
      <c r="AN113">
        <v>9.25</v>
      </c>
      <c r="AO113">
        <v>64.53</v>
      </c>
      <c r="AP113">
        <v>0</v>
      </c>
      <c r="AQ113">
        <v>7.7</v>
      </c>
      <c r="AR113">
        <v>0.88</v>
      </c>
      <c r="AS113">
        <v>0</v>
      </c>
      <c r="AT113">
        <v>111</v>
      </c>
      <c r="AU113">
        <v>64</v>
      </c>
      <c r="AV113">
        <v>1</v>
      </c>
      <c r="AW113">
        <v>1</v>
      </c>
      <c r="AZ113">
        <v>1</v>
      </c>
      <c r="BA113">
        <v>1</v>
      </c>
      <c r="BB113">
        <v>1</v>
      </c>
      <c r="BC113">
        <v>1</v>
      </c>
      <c r="BD113" t="s">
        <v>3</v>
      </c>
      <c r="BE113" t="s">
        <v>3</v>
      </c>
      <c r="BF113" t="s">
        <v>3</v>
      </c>
      <c r="BG113" t="s">
        <v>3</v>
      </c>
      <c r="BH113">
        <v>0</v>
      </c>
      <c r="BI113">
        <v>1</v>
      </c>
      <c r="BJ113" t="s">
        <v>384</v>
      </c>
      <c r="BM113">
        <v>11001</v>
      </c>
      <c r="BN113">
        <v>0</v>
      </c>
      <c r="BO113" t="s">
        <v>3</v>
      </c>
      <c r="BP113">
        <v>0</v>
      </c>
      <c r="BQ113">
        <v>2</v>
      </c>
      <c r="BR113">
        <v>0</v>
      </c>
      <c r="BS113">
        <v>1</v>
      </c>
      <c r="BT113">
        <v>1</v>
      </c>
      <c r="BU113">
        <v>1</v>
      </c>
      <c r="BV113">
        <v>1</v>
      </c>
      <c r="BW113">
        <v>1</v>
      </c>
      <c r="BX113">
        <v>1</v>
      </c>
      <c r="BY113" t="s">
        <v>3</v>
      </c>
      <c r="BZ113">
        <v>123</v>
      </c>
      <c r="CA113">
        <v>75</v>
      </c>
      <c r="CE113">
        <v>0</v>
      </c>
      <c r="CF113">
        <v>0</v>
      </c>
      <c r="CG113">
        <v>0</v>
      </c>
      <c r="CM113">
        <v>0</v>
      </c>
      <c r="CN113" t="s">
        <v>3</v>
      </c>
      <c r="CO113">
        <v>0</v>
      </c>
      <c r="CP113">
        <f t="shared" si="121"/>
        <v>10.29</v>
      </c>
      <c r="CQ113">
        <f t="shared" si="122"/>
        <v>0.5</v>
      </c>
      <c r="CR113">
        <f t="shared" si="123"/>
        <v>81.8</v>
      </c>
      <c r="CS113">
        <f t="shared" si="124"/>
        <v>9.3000000000000007</v>
      </c>
      <c r="CT113">
        <f t="shared" si="125"/>
        <v>64.5</v>
      </c>
      <c r="CU113">
        <f t="shared" si="126"/>
        <v>0</v>
      </c>
      <c r="CV113">
        <f t="shared" si="127"/>
        <v>7.7</v>
      </c>
      <c r="CW113">
        <f t="shared" si="128"/>
        <v>0.88</v>
      </c>
      <c r="CX113">
        <f t="shared" si="129"/>
        <v>0</v>
      </c>
      <c r="CY113">
        <f t="shared" si="130"/>
        <v>5.7386999999999997</v>
      </c>
      <c r="CZ113">
        <f t="shared" si="131"/>
        <v>3.3087999999999997</v>
      </c>
      <c r="DC113" t="s">
        <v>3</v>
      </c>
      <c r="DD113" t="s">
        <v>3</v>
      </c>
      <c r="DE113" t="s">
        <v>3</v>
      </c>
      <c r="DF113" t="s">
        <v>3</v>
      </c>
      <c r="DG113" t="s">
        <v>3</v>
      </c>
      <c r="DH113" t="s">
        <v>3</v>
      </c>
      <c r="DI113" t="s">
        <v>3</v>
      </c>
      <c r="DJ113" t="s">
        <v>3</v>
      </c>
      <c r="DK113" t="s">
        <v>3</v>
      </c>
      <c r="DL113" t="s">
        <v>3</v>
      </c>
      <c r="DM113" t="s">
        <v>3</v>
      </c>
      <c r="DN113">
        <v>0</v>
      </c>
      <c r="DO113">
        <v>0</v>
      </c>
      <c r="DP113">
        <v>1</v>
      </c>
      <c r="DQ113">
        <v>1</v>
      </c>
      <c r="DU113">
        <v>1005</v>
      </c>
      <c r="DV113" t="s">
        <v>20</v>
      </c>
      <c r="DW113" t="s">
        <v>20</v>
      </c>
      <c r="DX113">
        <v>100</v>
      </c>
      <c r="EE113">
        <v>31275801</v>
      </c>
      <c r="EF113">
        <v>2</v>
      </c>
      <c r="EG113" t="s">
        <v>22</v>
      </c>
      <c r="EH113">
        <v>0</v>
      </c>
      <c r="EI113" t="s">
        <v>3</v>
      </c>
      <c r="EJ113">
        <v>1</v>
      </c>
      <c r="EK113">
        <v>11001</v>
      </c>
      <c r="EL113" t="s">
        <v>277</v>
      </c>
      <c r="EM113" t="s">
        <v>278</v>
      </c>
      <c r="EO113" t="s">
        <v>3</v>
      </c>
      <c r="EQ113">
        <v>0</v>
      </c>
      <c r="ER113">
        <v>146.77000000000001</v>
      </c>
      <c r="ES113">
        <v>0.54</v>
      </c>
      <c r="ET113">
        <v>81.7</v>
      </c>
      <c r="EU113">
        <v>9.25</v>
      </c>
      <c r="EV113">
        <v>64.53</v>
      </c>
      <c r="EW113">
        <v>7.7</v>
      </c>
      <c r="EX113">
        <v>0.88</v>
      </c>
      <c r="EY113">
        <v>0</v>
      </c>
      <c r="FQ113">
        <v>0</v>
      </c>
      <c r="FR113">
        <f t="shared" si="132"/>
        <v>0</v>
      </c>
      <c r="FS113">
        <v>0</v>
      </c>
      <c r="FT113" t="s">
        <v>25</v>
      </c>
      <c r="FU113" t="s">
        <v>26</v>
      </c>
      <c r="FX113">
        <v>110.7</v>
      </c>
      <c r="FY113">
        <v>63.75</v>
      </c>
      <c r="GA113" t="s">
        <v>3</v>
      </c>
      <c r="GD113">
        <v>1</v>
      </c>
      <c r="GF113">
        <v>-157236203</v>
      </c>
      <c r="GG113">
        <v>2</v>
      </c>
      <c r="GH113">
        <v>1</v>
      </c>
      <c r="GI113">
        <v>-2</v>
      </c>
      <c r="GJ113">
        <v>0</v>
      </c>
      <c r="GK113">
        <v>0</v>
      </c>
      <c r="GL113">
        <f t="shared" si="133"/>
        <v>0</v>
      </c>
      <c r="GM113">
        <f t="shared" si="134"/>
        <v>19.34</v>
      </c>
      <c r="GN113">
        <f t="shared" si="135"/>
        <v>19.34</v>
      </c>
      <c r="GO113">
        <f t="shared" si="136"/>
        <v>0</v>
      </c>
      <c r="GP113">
        <f t="shared" si="137"/>
        <v>0</v>
      </c>
      <c r="GR113">
        <v>0</v>
      </c>
      <c r="GS113">
        <v>3</v>
      </c>
      <c r="GT113">
        <v>0</v>
      </c>
      <c r="GU113" t="s">
        <v>3</v>
      </c>
      <c r="GV113">
        <f t="shared" si="138"/>
        <v>0</v>
      </c>
      <c r="GW113">
        <v>1</v>
      </c>
      <c r="GX113">
        <f t="shared" si="139"/>
        <v>0</v>
      </c>
      <c r="HA113">
        <v>0</v>
      </c>
      <c r="HB113">
        <v>0</v>
      </c>
      <c r="HC113">
        <f t="shared" si="140"/>
        <v>0</v>
      </c>
      <c r="IK113">
        <v>0</v>
      </c>
    </row>
    <row r="114" spans="1:245" x14ac:dyDescent="0.2">
      <c r="A114">
        <v>18</v>
      </c>
      <c r="B114">
        <v>1</v>
      </c>
      <c r="C114">
        <v>268</v>
      </c>
      <c r="E114" t="s">
        <v>385</v>
      </c>
      <c r="F114" t="s">
        <v>300</v>
      </c>
      <c r="G114" t="s">
        <v>301</v>
      </c>
      <c r="H114" t="s">
        <v>135</v>
      </c>
      <c r="I114">
        <f>I113*J114</f>
        <v>0.35699999999999998</v>
      </c>
      <c r="J114">
        <v>5.0999999999999996</v>
      </c>
      <c r="O114">
        <f t="shared" si="106"/>
        <v>35.200000000000003</v>
      </c>
      <c r="P114">
        <f t="shared" si="107"/>
        <v>35.200000000000003</v>
      </c>
      <c r="Q114">
        <f t="shared" si="108"/>
        <v>0</v>
      </c>
      <c r="R114">
        <f t="shared" si="109"/>
        <v>0</v>
      </c>
      <c r="S114">
        <f t="shared" si="110"/>
        <v>0</v>
      </c>
      <c r="T114">
        <f t="shared" si="111"/>
        <v>0</v>
      </c>
      <c r="U114">
        <f t="shared" si="112"/>
        <v>0</v>
      </c>
      <c r="V114">
        <f t="shared" si="113"/>
        <v>0</v>
      </c>
      <c r="W114">
        <f t="shared" si="114"/>
        <v>0</v>
      </c>
      <c r="X114">
        <f t="shared" si="115"/>
        <v>0</v>
      </c>
      <c r="Y114">
        <f t="shared" si="116"/>
        <v>0</v>
      </c>
      <c r="AA114">
        <v>31303232</v>
      </c>
      <c r="AB114">
        <f t="shared" si="117"/>
        <v>98.6</v>
      </c>
      <c r="AC114">
        <f t="shared" si="118"/>
        <v>98.6</v>
      </c>
      <c r="AD114">
        <f t="shared" si="101"/>
        <v>0</v>
      </c>
      <c r="AE114">
        <f t="shared" si="102"/>
        <v>0</v>
      </c>
      <c r="AF114">
        <f t="shared" si="103"/>
        <v>0</v>
      </c>
      <c r="AG114">
        <f t="shared" si="119"/>
        <v>0</v>
      </c>
      <c r="AH114">
        <f t="shared" si="104"/>
        <v>0</v>
      </c>
      <c r="AI114">
        <f t="shared" si="105"/>
        <v>0</v>
      </c>
      <c r="AJ114">
        <f t="shared" si="120"/>
        <v>0</v>
      </c>
      <c r="AK114">
        <v>98.6</v>
      </c>
      <c r="AL114">
        <v>98.6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111</v>
      </c>
      <c r="AU114">
        <v>64</v>
      </c>
      <c r="AV114">
        <v>1</v>
      </c>
      <c r="AW114">
        <v>1</v>
      </c>
      <c r="AZ114">
        <v>1</v>
      </c>
      <c r="BA114">
        <v>1</v>
      </c>
      <c r="BB114">
        <v>1</v>
      </c>
      <c r="BC114">
        <v>1</v>
      </c>
      <c r="BD114" t="s">
        <v>3</v>
      </c>
      <c r="BE114" t="s">
        <v>3</v>
      </c>
      <c r="BF114" t="s">
        <v>3</v>
      </c>
      <c r="BG114" t="s">
        <v>3</v>
      </c>
      <c r="BH114">
        <v>3</v>
      </c>
      <c r="BI114">
        <v>1</v>
      </c>
      <c r="BJ114" t="s">
        <v>302</v>
      </c>
      <c r="BM114">
        <v>11001</v>
      </c>
      <c r="BN114">
        <v>0</v>
      </c>
      <c r="BO114" t="s">
        <v>3</v>
      </c>
      <c r="BP114">
        <v>0</v>
      </c>
      <c r="BQ114">
        <v>2</v>
      </c>
      <c r="BR114">
        <v>0</v>
      </c>
      <c r="BS114">
        <v>1</v>
      </c>
      <c r="BT114">
        <v>1</v>
      </c>
      <c r="BU114">
        <v>1</v>
      </c>
      <c r="BV114">
        <v>1</v>
      </c>
      <c r="BW114">
        <v>1</v>
      </c>
      <c r="BX114">
        <v>1</v>
      </c>
      <c r="BY114" t="s">
        <v>3</v>
      </c>
      <c r="BZ114">
        <v>123</v>
      </c>
      <c r="CA114">
        <v>75</v>
      </c>
      <c r="CE114">
        <v>0</v>
      </c>
      <c r="CF114">
        <v>0</v>
      </c>
      <c r="CG114">
        <v>0</v>
      </c>
      <c r="CM114">
        <v>0</v>
      </c>
      <c r="CN114" t="s">
        <v>3</v>
      </c>
      <c r="CO114">
        <v>0</v>
      </c>
      <c r="CP114">
        <f t="shared" si="121"/>
        <v>35.200000000000003</v>
      </c>
      <c r="CQ114">
        <f t="shared" si="122"/>
        <v>98.6</v>
      </c>
      <c r="CR114">
        <f t="shared" si="123"/>
        <v>0</v>
      </c>
      <c r="CS114">
        <f t="shared" si="124"/>
        <v>0</v>
      </c>
      <c r="CT114">
        <f t="shared" si="125"/>
        <v>0</v>
      </c>
      <c r="CU114">
        <f t="shared" si="126"/>
        <v>0</v>
      </c>
      <c r="CV114">
        <f t="shared" si="127"/>
        <v>0</v>
      </c>
      <c r="CW114">
        <f t="shared" si="128"/>
        <v>0</v>
      </c>
      <c r="CX114">
        <f t="shared" si="129"/>
        <v>0</v>
      </c>
      <c r="CY114">
        <f t="shared" si="130"/>
        <v>0</v>
      </c>
      <c r="CZ114">
        <f t="shared" si="131"/>
        <v>0</v>
      </c>
      <c r="DC114" t="s">
        <v>3</v>
      </c>
      <c r="DD114" t="s">
        <v>3</v>
      </c>
      <c r="DE114" t="s">
        <v>3</v>
      </c>
      <c r="DF114" t="s">
        <v>3</v>
      </c>
      <c r="DG114" t="s">
        <v>3</v>
      </c>
      <c r="DH114" t="s">
        <v>3</v>
      </c>
      <c r="DI114" t="s">
        <v>3</v>
      </c>
      <c r="DJ114" t="s">
        <v>3</v>
      </c>
      <c r="DK114" t="s">
        <v>3</v>
      </c>
      <c r="DL114" t="s">
        <v>3</v>
      </c>
      <c r="DM114" t="s">
        <v>3</v>
      </c>
      <c r="DN114">
        <v>0</v>
      </c>
      <c r="DO114">
        <v>0</v>
      </c>
      <c r="DP114">
        <v>1</v>
      </c>
      <c r="DQ114">
        <v>1</v>
      </c>
      <c r="DU114">
        <v>1007</v>
      </c>
      <c r="DV114" t="s">
        <v>135</v>
      </c>
      <c r="DW114" t="s">
        <v>135</v>
      </c>
      <c r="DX114">
        <v>1</v>
      </c>
      <c r="EE114">
        <v>31275801</v>
      </c>
      <c r="EF114">
        <v>2</v>
      </c>
      <c r="EG114" t="s">
        <v>22</v>
      </c>
      <c r="EH114">
        <v>0</v>
      </c>
      <c r="EI114" t="s">
        <v>3</v>
      </c>
      <c r="EJ114">
        <v>1</v>
      </c>
      <c r="EK114">
        <v>11001</v>
      </c>
      <c r="EL114" t="s">
        <v>277</v>
      </c>
      <c r="EM114" t="s">
        <v>278</v>
      </c>
      <c r="EO114" t="s">
        <v>3</v>
      </c>
      <c r="EQ114">
        <v>0</v>
      </c>
      <c r="ER114">
        <v>98.6</v>
      </c>
      <c r="ES114">
        <v>98.6</v>
      </c>
      <c r="ET114">
        <v>0</v>
      </c>
      <c r="EU114">
        <v>0</v>
      </c>
      <c r="EV114">
        <v>0</v>
      </c>
      <c r="EW114">
        <v>0</v>
      </c>
      <c r="EX114">
        <v>0</v>
      </c>
      <c r="FQ114">
        <v>0</v>
      </c>
      <c r="FR114">
        <f t="shared" si="132"/>
        <v>0</v>
      </c>
      <c r="FS114">
        <v>0</v>
      </c>
      <c r="FT114" t="s">
        <v>25</v>
      </c>
      <c r="FU114" t="s">
        <v>26</v>
      </c>
      <c r="FX114">
        <v>110.7</v>
      </c>
      <c r="FY114">
        <v>63.75</v>
      </c>
      <c r="GA114" t="s">
        <v>3</v>
      </c>
      <c r="GD114">
        <v>1</v>
      </c>
      <c r="GF114">
        <v>-507232542</v>
      </c>
      <c r="GG114">
        <v>2</v>
      </c>
      <c r="GH114">
        <v>1</v>
      </c>
      <c r="GI114">
        <v>-2</v>
      </c>
      <c r="GJ114">
        <v>0</v>
      </c>
      <c r="GK114">
        <v>0</v>
      </c>
      <c r="GL114">
        <f t="shared" si="133"/>
        <v>0</v>
      </c>
      <c r="GM114">
        <f t="shared" si="134"/>
        <v>35.200000000000003</v>
      </c>
      <c r="GN114">
        <f t="shared" si="135"/>
        <v>35.200000000000003</v>
      </c>
      <c r="GO114">
        <f t="shared" si="136"/>
        <v>0</v>
      </c>
      <c r="GP114">
        <f t="shared" si="137"/>
        <v>0</v>
      </c>
      <c r="GR114">
        <v>0</v>
      </c>
      <c r="GS114">
        <v>3</v>
      </c>
      <c r="GT114">
        <v>0</v>
      </c>
      <c r="GU114" t="s">
        <v>3</v>
      </c>
      <c r="GV114">
        <f t="shared" si="138"/>
        <v>0</v>
      </c>
      <c r="GW114">
        <v>1</v>
      </c>
      <c r="GX114">
        <f t="shared" si="139"/>
        <v>0</v>
      </c>
      <c r="HA114">
        <v>0</v>
      </c>
      <c r="HB114">
        <v>0</v>
      </c>
      <c r="HC114">
        <f t="shared" si="140"/>
        <v>0</v>
      </c>
      <c r="IK114">
        <v>0</v>
      </c>
    </row>
    <row r="115" spans="1:245" x14ac:dyDescent="0.2">
      <c r="A115">
        <v>17</v>
      </c>
      <c r="B115">
        <v>1</v>
      </c>
      <c r="C115">
        <f>ROW(SmtRes!A274)</f>
        <v>274</v>
      </c>
      <c r="D115">
        <f>ROW(EtalonRes!A274)</f>
        <v>274</v>
      </c>
      <c r="E115" t="s">
        <v>386</v>
      </c>
      <c r="F115" t="s">
        <v>387</v>
      </c>
      <c r="G115" t="s">
        <v>388</v>
      </c>
      <c r="H115" t="s">
        <v>20</v>
      </c>
      <c r="I115">
        <f>ROUND(7/100,9)</f>
        <v>7.0000000000000007E-2</v>
      </c>
      <c r="J115">
        <v>0</v>
      </c>
      <c r="O115">
        <f t="shared" si="106"/>
        <v>25.66</v>
      </c>
      <c r="P115">
        <f t="shared" si="107"/>
        <v>0.6</v>
      </c>
      <c r="Q115">
        <f t="shared" si="108"/>
        <v>3.1</v>
      </c>
      <c r="R115">
        <f t="shared" si="109"/>
        <v>1.2</v>
      </c>
      <c r="S115">
        <f t="shared" si="110"/>
        <v>21.96</v>
      </c>
      <c r="T115">
        <f t="shared" si="111"/>
        <v>0</v>
      </c>
      <c r="U115">
        <f t="shared" si="112"/>
        <v>2.7657000000000003</v>
      </c>
      <c r="V115">
        <f t="shared" si="113"/>
        <v>8.8900000000000007E-2</v>
      </c>
      <c r="W115">
        <f t="shared" si="114"/>
        <v>0</v>
      </c>
      <c r="X115">
        <f t="shared" si="115"/>
        <v>25.71</v>
      </c>
      <c r="Y115">
        <f t="shared" si="116"/>
        <v>14.82</v>
      </c>
      <c r="AA115">
        <v>31303232</v>
      </c>
      <c r="AB115">
        <f t="shared" si="117"/>
        <v>366.5</v>
      </c>
      <c r="AC115">
        <f t="shared" si="118"/>
        <v>8.5</v>
      </c>
      <c r="AD115">
        <f t="shared" si="101"/>
        <v>44.3</v>
      </c>
      <c r="AE115">
        <f t="shared" si="102"/>
        <v>17.2</v>
      </c>
      <c r="AF115">
        <f t="shared" si="103"/>
        <v>313.7</v>
      </c>
      <c r="AG115">
        <f t="shared" si="119"/>
        <v>0</v>
      </c>
      <c r="AH115">
        <f t="shared" si="104"/>
        <v>39.51</v>
      </c>
      <c r="AI115">
        <f t="shared" si="105"/>
        <v>1.27</v>
      </c>
      <c r="AJ115">
        <f t="shared" si="120"/>
        <v>0</v>
      </c>
      <c r="AK115">
        <v>366.49</v>
      </c>
      <c r="AL115">
        <v>8.5399999999999991</v>
      </c>
      <c r="AM115">
        <v>44.24</v>
      </c>
      <c r="AN115">
        <v>17.149999999999999</v>
      </c>
      <c r="AO115">
        <v>313.70999999999998</v>
      </c>
      <c r="AP115">
        <v>0</v>
      </c>
      <c r="AQ115">
        <v>39.51</v>
      </c>
      <c r="AR115">
        <v>1.27</v>
      </c>
      <c r="AS115">
        <v>0</v>
      </c>
      <c r="AT115">
        <v>111</v>
      </c>
      <c r="AU115">
        <v>64</v>
      </c>
      <c r="AV115">
        <v>1</v>
      </c>
      <c r="AW115">
        <v>1</v>
      </c>
      <c r="AZ115">
        <v>1</v>
      </c>
      <c r="BA115">
        <v>1</v>
      </c>
      <c r="BB115">
        <v>1</v>
      </c>
      <c r="BC115">
        <v>1</v>
      </c>
      <c r="BD115" t="s">
        <v>3</v>
      </c>
      <c r="BE115" t="s">
        <v>3</v>
      </c>
      <c r="BF115" t="s">
        <v>3</v>
      </c>
      <c r="BG115" t="s">
        <v>3</v>
      </c>
      <c r="BH115">
        <v>0</v>
      </c>
      <c r="BI115">
        <v>1</v>
      </c>
      <c r="BJ115" t="s">
        <v>389</v>
      </c>
      <c r="BM115">
        <v>11001</v>
      </c>
      <c r="BN115">
        <v>0</v>
      </c>
      <c r="BO115" t="s">
        <v>3</v>
      </c>
      <c r="BP115">
        <v>0</v>
      </c>
      <c r="BQ115">
        <v>2</v>
      </c>
      <c r="BR115">
        <v>0</v>
      </c>
      <c r="BS115">
        <v>1</v>
      </c>
      <c r="BT115">
        <v>1</v>
      </c>
      <c r="BU115">
        <v>1</v>
      </c>
      <c r="BV115">
        <v>1</v>
      </c>
      <c r="BW115">
        <v>1</v>
      </c>
      <c r="BX115">
        <v>1</v>
      </c>
      <c r="BY115" t="s">
        <v>3</v>
      </c>
      <c r="BZ115">
        <v>123</v>
      </c>
      <c r="CA115">
        <v>75</v>
      </c>
      <c r="CE115">
        <v>0</v>
      </c>
      <c r="CF115">
        <v>0</v>
      </c>
      <c r="CG115">
        <v>0</v>
      </c>
      <c r="CM115">
        <v>0</v>
      </c>
      <c r="CN115" t="s">
        <v>3</v>
      </c>
      <c r="CO115">
        <v>0</v>
      </c>
      <c r="CP115">
        <f t="shared" si="121"/>
        <v>25.66</v>
      </c>
      <c r="CQ115">
        <f t="shared" si="122"/>
        <v>8.5</v>
      </c>
      <c r="CR115">
        <f t="shared" si="123"/>
        <v>44.3</v>
      </c>
      <c r="CS115">
        <f t="shared" si="124"/>
        <v>17.2</v>
      </c>
      <c r="CT115">
        <f t="shared" si="125"/>
        <v>313.7</v>
      </c>
      <c r="CU115">
        <f t="shared" si="126"/>
        <v>0</v>
      </c>
      <c r="CV115">
        <f t="shared" si="127"/>
        <v>39.51</v>
      </c>
      <c r="CW115">
        <f t="shared" si="128"/>
        <v>1.27</v>
      </c>
      <c r="CX115">
        <f t="shared" si="129"/>
        <v>0</v>
      </c>
      <c r="CY115">
        <f t="shared" si="130"/>
        <v>25.707600000000003</v>
      </c>
      <c r="CZ115">
        <f t="shared" si="131"/>
        <v>14.8224</v>
      </c>
      <c r="DC115" t="s">
        <v>3</v>
      </c>
      <c r="DD115" t="s">
        <v>3</v>
      </c>
      <c r="DE115" t="s">
        <v>3</v>
      </c>
      <c r="DF115" t="s">
        <v>3</v>
      </c>
      <c r="DG115" t="s">
        <v>3</v>
      </c>
      <c r="DH115" t="s">
        <v>3</v>
      </c>
      <c r="DI115" t="s">
        <v>3</v>
      </c>
      <c r="DJ115" t="s">
        <v>3</v>
      </c>
      <c r="DK115" t="s">
        <v>3</v>
      </c>
      <c r="DL115" t="s">
        <v>3</v>
      </c>
      <c r="DM115" t="s">
        <v>3</v>
      </c>
      <c r="DN115">
        <v>0</v>
      </c>
      <c r="DO115">
        <v>0</v>
      </c>
      <c r="DP115">
        <v>1</v>
      </c>
      <c r="DQ115">
        <v>1</v>
      </c>
      <c r="DU115">
        <v>1005</v>
      </c>
      <c r="DV115" t="s">
        <v>20</v>
      </c>
      <c r="DW115" t="s">
        <v>20</v>
      </c>
      <c r="DX115">
        <v>100</v>
      </c>
      <c r="EE115">
        <v>31275801</v>
      </c>
      <c r="EF115">
        <v>2</v>
      </c>
      <c r="EG115" t="s">
        <v>22</v>
      </c>
      <c r="EH115">
        <v>0</v>
      </c>
      <c r="EI115" t="s">
        <v>3</v>
      </c>
      <c r="EJ115">
        <v>1</v>
      </c>
      <c r="EK115">
        <v>11001</v>
      </c>
      <c r="EL115" t="s">
        <v>277</v>
      </c>
      <c r="EM115" t="s">
        <v>278</v>
      </c>
      <c r="EO115" t="s">
        <v>3</v>
      </c>
      <c r="EQ115">
        <v>0</v>
      </c>
      <c r="ER115">
        <v>366.49</v>
      </c>
      <c r="ES115">
        <v>8.5399999999999991</v>
      </c>
      <c r="ET115">
        <v>44.24</v>
      </c>
      <c r="EU115">
        <v>17.149999999999999</v>
      </c>
      <c r="EV115">
        <v>313.70999999999998</v>
      </c>
      <c r="EW115">
        <v>39.51</v>
      </c>
      <c r="EX115">
        <v>1.27</v>
      </c>
      <c r="EY115">
        <v>0</v>
      </c>
      <c r="FQ115">
        <v>0</v>
      </c>
      <c r="FR115">
        <f t="shared" si="132"/>
        <v>0</v>
      </c>
      <c r="FS115">
        <v>0</v>
      </c>
      <c r="FT115" t="s">
        <v>25</v>
      </c>
      <c r="FU115" t="s">
        <v>26</v>
      </c>
      <c r="FX115">
        <v>110.7</v>
      </c>
      <c r="FY115">
        <v>63.75</v>
      </c>
      <c r="GA115" t="s">
        <v>3</v>
      </c>
      <c r="GD115">
        <v>1</v>
      </c>
      <c r="GF115">
        <v>192743499</v>
      </c>
      <c r="GG115">
        <v>2</v>
      </c>
      <c r="GH115">
        <v>1</v>
      </c>
      <c r="GI115">
        <v>-2</v>
      </c>
      <c r="GJ115">
        <v>0</v>
      </c>
      <c r="GK115">
        <v>0</v>
      </c>
      <c r="GL115">
        <f t="shared" si="133"/>
        <v>0</v>
      </c>
      <c r="GM115">
        <f t="shared" si="134"/>
        <v>66.19</v>
      </c>
      <c r="GN115">
        <f t="shared" si="135"/>
        <v>66.19</v>
      </c>
      <c r="GO115">
        <f t="shared" si="136"/>
        <v>0</v>
      </c>
      <c r="GP115">
        <f t="shared" si="137"/>
        <v>0</v>
      </c>
      <c r="GR115">
        <v>0</v>
      </c>
      <c r="GS115">
        <v>3</v>
      </c>
      <c r="GT115">
        <v>0</v>
      </c>
      <c r="GU115" t="s">
        <v>3</v>
      </c>
      <c r="GV115">
        <f t="shared" si="138"/>
        <v>0</v>
      </c>
      <c r="GW115">
        <v>1</v>
      </c>
      <c r="GX115">
        <f t="shared" si="139"/>
        <v>0</v>
      </c>
      <c r="HA115">
        <v>0</v>
      </c>
      <c r="HB115">
        <v>0</v>
      </c>
      <c r="HC115">
        <f t="shared" si="140"/>
        <v>0</v>
      </c>
      <c r="IK115">
        <v>0</v>
      </c>
    </row>
    <row r="116" spans="1:245" x14ac:dyDescent="0.2">
      <c r="A116">
        <v>18</v>
      </c>
      <c r="B116">
        <v>1</v>
      </c>
      <c r="C116">
        <v>274</v>
      </c>
      <c r="E116" t="s">
        <v>390</v>
      </c>
      <c r="F116" t="s">
        <v>391</v>
      </c>
      <c r="G116" t="s">
        <v>392</v>
      </c>
      <c r="H116" t="s">
        <v>135</v>
      </c>
      <c r="I116">
        <f>I115*J116</f>
        <v>0.14280000000000001</v>
      </c>
      <c r="J116">
        <v>2.04</v>
      </c>
      <c r="O116">
        <f t="shared" si="106"/>
        <v>40.07</v>
      </c>
      <c r="P116">
        <f t="shared" si="107"/>
        <v>40.07</v>
      </c>
      <c r="Q116">
        <f t="shared" si="108"/>
        <v>0</v>
      </c>
      <c r="R116">
        <f t="shared" si="109"/>
        <v>0</v>
      </c>
      <c r="S116">
        <f t="shared" si="110"/>
        <v>0</v>
      </c>
      <c r="T116">
        <f t="shared" si="111"/>
        <v>0</v>
      </c>
      <c r="U116">
        <f t="shared" si="112"/>
        <v>0</v>
      </c>
      <c r="V116">
        <f t="shared" si="113"/>
        <v>0</v>
      </c>
      <c r="W116">
        <f t="shared" si="114"/>
        <v>0</v>
      </c>
      <c r="X116">
        <f t="shared" si="115"/>
        <v>0</v>
      </c>
      <c r="Y116">
        <f t="shared" si="116"/>
        <v>0</v>
      </c>
      <c r="AA116">
        <v>31303232</v>
      </c>
      <c r="AB116">
        <f t="shared" si="117"/>
        <v>280.60000000000002</v>
      </c>
      <c r="AC116">
        <f t="shared" si="118"/>
        <v>280.60000000000002</v>
      </c>
      <c r="AD116">
        <f t="shared" si="101"/>
        <v>0</v>
      </c>
      <c r="AE116">
        <f t="shared" si="102"/>
        <v>0</v>
      </c>
      <c r="AF116">
        <f t="shared" si="103"/>
        <v>0</v>
      </c>
      <c r="AG116">
        <f t="shared" si="119"/>
        <v>0</v>
      </c>
      <c r="AH116">
        <f t="shared" si="104"/>
        <v>0</v>
      </c>
      <c r="AI116">
        <f t="shared" si="105"/>
        <v>0</v>
      </c>
      <c r="AJ116">
        <f t="shared" si="120"/>
        <v>0</v>
      </c>
      <c r="AK116">
        <v>280.60000000000002</v>
      </c>
      <c r="AL116">
        <v>280.60000000000002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111</v>
      </c>
      <c r="AU116">
        <v>64</v>
      </c>
      <c r="AV116">
        <v>1</v>
      </c>
      <c r="AW116">
        <v>1</v>
      </c>
      <c r="AZ116">
        <v>1</v>
      </c>
      <c r="BA116">
        <v>1</v>
      </c>
      <c r="BB116">
        <v>1</v>
      </c>
      <c r="BC116">
        <v>1</v>
      </c>
      <c r="BD116" t="s">
        <v>3</v>
      </c>
      <c r="BE116" t="s">
        <v>3</v>
      </c>
      <c r="BF116" t="s">
        <v>3</v>
      </c>
      <c r="BG116" t="s">
        <v>3</v>
      </c>
      <c r="BH116">
        <v>3</v>
      </c>
      <c r="BI116">
        <v>1</v>
      </c>
      <c r="BJ116" t="s">
        <v>393</v>
      </c>
      <c r="BM116">
        <v>11001</v>
      </c>
      <c r="BN116">
        <v>0</v>
      </c>
      <c r="BO116" t="s">
        <v>3</v>
      </c>
      <c r="BP116">
        <v>0</v>
      </c>
      <c r="BQ116">
        <v>2</v>
      </c>
      <c r="BR116">
        <v>0</v>
      </c>
      <c r="BS116">
        <v>1</v>
      </c>
      <c r="BT116">
        <v>1</v>
      </c>
      <c r="BU116">
        <v>1</v>
      </c>
      <c r="BV116">
        <v>1</v>
      </c>
      <c r="BW116">
        <v>1</v>
      </c>
      <c r="BX116">
        <v>1</v>
      </c>
      <c r="BY116" t="s">
        <v>3</v>
      </c>
      <c r="BZ116">
        <v>123</v>
      </c>
      <c r="CA116">
        <v>75</v>
      </c>
      <c r="CE116">
        <v>0</v>
      </c>
      <c r="CF116">
        <v>0</v>
      </c>
      <c r="CG116">
        <v>0</v>
      </c>
      <c r="CM116">
        <v>0</v>
      </c>
      <c r="CN116" t="s">
        <v>3</v>
      </c>
      <c r="CO116">
        <v>0</v>
      </c>
      <c r="CP116">
        <f t="shared" si="121"/>
        <v>40.07</v>
      </c>
      <c r="CQ116">
        <f t="shared" si="122"/>
        <v>280.60000000000002</v>
      </c>
      <c r="CR116">
        <f t="shared" si="123"/>
        <v>0</v>
      </c>
      <c r="CS116">
        <f t="shared" si="124"/>
        <v>0</v>
      </c>
      <c r="CT116">
        <f t="shared" si="125"/>
        <v>0</v>
      </c>
      <c r="CU116">
        <f t="shared" si="126"/>
        <v>0</v>
      </c>
      <c r="CV116">
        <f t="shared" si="127"/>
        <v>0</v>
      </c>
      <c r="CW116">
        <f t="shared" si="128"/>
        <v>0</v>
      </c>
      <c r="CX116">
        <f t="shared" si="129"/>
        <v>0</v>
      </c>
      <c r="CY116">
        <f t="shared" si="130"/>
        <v>0</v>
      </c>
      <c r="CZ116">
        <f t="shared" si="131"/>
        <v>0</v>
      </c>
      <c r="DC116" t="s">
        <v>3</v>
      </c>
      <c r="DD116" t="s">
        <v>3</v>
      </c>
      <c r="DE116" t="s">
        <v>3</v>
      </c>
      <c r="DF116" t="s">
        <v>3</v>
      </c>
      <c r="DG116" t="s">
        <v>3</v>
      </c>
      <c r="DH116" t="s">
        <v>3</v>
      </c>
      <c r="DI116" t="s">
        <v>3</v>
      </c>
      <c r="DJ116" t="s">
        <v>3</v>
      </c>
      <c r="DK116" t="s">
        <v>3</v>
      </c>
      <c r="DL116" t="s">
        <v>3</v>
      </c>
      <c r="DM116" t="s">
        <v>3</v>
      </c>
      <c r="DN116">
        <v>0</v>
      </c>
      <c r="DO116">
        <v>0</v>
      </c>
      <c r="DP116">
        <v>1</v>
      </c>
      <c r="DQ116">
        <v>1</v>
      </c>
      <c r="DU116">
        <v>1007</v>
      </c>
      <c r="DV116" t="s">
        <v>135</v>
      </c>
      <c r="DW116" t="s">
        <v>135</v>
      </c>
      <c r="DX116">
        <v>1</v>
      </c>
      <c r="EE116">
        <v>31275801</v>
      </c>
      <c r="EF116">
        <v>2</v>
      </c>
      <c r="EG116" t="s">
        <v>22</v>
      </c>
      <c r="EH116">
        <v>0</v>
      </c>
      <c r="EI116" t="s">
        <v>3</v>
      </c>
      <c r="EJ116">
        <v>1</v>
      </c>
      <c r="EK116">
        <v>11001</v>
      </c>
      <c r="EL116" t="s">
        <v>277</v>
      </c>
      <c r="EM116" t="s">
        <v>278</v>
      </c>
      <c r="EO116" t="s">
        <v>3</v>
      </c>
      <c r="EQ116">
        <v>0</v>
      </c>
      <c r="ER116">
        <v>280.60000000000002</v>
      </c>
      <c r="ES116">
        <v>280.60000000000002</v>
      </c>
      <c r="ET116">
        <v>0</v>
      </c>
      <c r="EU116">
        <v>0</v>
      </c>
      <c r="EV116">
        <v>0</v>
      </c>
      <c r="EW116">
        <v>0</v>
      </c>
      <c r="EX116">
        <v>0</v>
      </c>
      <c r="FQ116">
        <v>0</v>
      </c>
      <c r="FR116">
        <f t="shared" si="132"/>
        <v>0</v>
      </c>
      <c r="FS116">
        <v>0</v>
      </c>
      <c r="FT116" t="s">
        <v>25</v>
      </c>
      <c r="FU116" t="s">
        <v>26</v>
      </c>
      <c r="FX116">
        <v>110.7</v>
      </c>
      <c r="FY116">
        <v>63.75</v>
      </c>
      <c r="GA116" t="s">
        <v>3</v>
      </c>
      <c r="GD116">
        <v>1</v>
      </c>
      <c r="GF116">
        <v>342151950</v>
      </c>
      <c r="GG116">
        <v>2</v>
      </c>
      <c r="GH116">
        <v>1</v>
      </c>
      <c r="GI116">
        <v>-2</v>
      </c>
      <c r="GJ116">
        <v>0</v>
      </c>
      <c r="GK116">
        <v>0</v>
      </c>
      <c r="GL116">
        <f t="shared" si="133"/>
        <v>0</v>
      </c>
      <c r="GM116">
        <f t="shared" si="134"/>
        <v>40.07</v>
      </c>
      <c r="GN116">
        <f t="shared" si="135"/>
        <v>40.07</v>
      </c>
      <c r="GO116">
        <f t="shared" si="136"/>
        <v>0</v>
      </c>
      <c r="GP116">
        <f t="shared" si="137"/>
        <v>0</v>
      </c>
      <c r="GR116">
        <v>0</v>
      </c>
      <c r="GS116">
        <v>3</v>
      </c>
      <c r="GT116">
        <v>0</v>
      </c>
      <c r="GU116" t="s">
        <v>3</v>
      </c>
      <c r="GV116">
        <f t="shared" si="138"/>
        <v>0</v>
      </c>
      <c r="GW116">
        <v>1</v>
      </c>
      <c r="GX116">
        <f t="shared" si="139"/>
        <v>0</v>
      </c>
      <c r="HA116">
        <v>0</v>
      </c>
      <c r="HB116">
        <v>0</v>
      </c>
      <c r="HC116">
        <f t="shared" si="140"/>
        <v>0</v>
      </c>
      <c r="IK116">
        <v>0</v>
      </c>
    </row>
    <row r="117" spans="1:245" x14ac:dyDescent="0.2">
      <c r="A117">
        <v>17</v>
      </c>
      <c r="B117">
        <v>1</v>
      </c>
      <c r="C117">
        <f>ROW(SmtRes!A283)</f>
        <v>283</v>
      </c>
      <c r="D117">
        <f>ROW(EtalonRes!A283)</f>
        <v>283</v>
      </c>
      <c r="E117" t="s">
        <v>394</v>
      </c>
      <c r="F117" t="s">
        <v>354</v>
      </c>
      <c r="G117" t="s">
        <v>355</v>
      </c>
      <c r="H117" t="s">
        <v>20</v>
      </c>
      <c r="I117">
        <f>ROUND(7/100,9)</f>
        <v>7.0000000000000007E-2</v>
      </c>
      <c r="J117">
        <v>0</v>
      </c>
      <c r="O117">
        <f t="shared" si="106"/>
        <v>150.06</v>
      </c>
      <c r="P117">
        <f t="shared" si="107"/>
        <v>98.41</v>
      </c>
      <c r="Q117">
        <f t="shared" si="108"/>
        <v>27.4</v>
      </c>
      <c r="R117">
        <f t="shared" si="109"/>
        <v>0.85</v>
      </c>
      <c r="S117">
        <f t="shared" si="110"/>
        <v>24.25</v>
      </c>
      <c r="T117">
        <f t="shared" si="111"/>
        <v>0</v>
      </c>
      <c r="U117">
        <f t="shared" si="112"/>
        <v>2.968</v>
      </c>
      <c r="V117">
        <f t="shared" si="113"/>
        <v>6.8600000000000008E-2</v>
      </c>
      <c r="W117">
        <f t="shared" si="114"/>
        <v>0</v>
      </c>
      <c r="X117">
        <f t="shared" si="115"/>
        <v>32.130000000000003</v>
      </c>
      <c r="Y117">
        <f t="shared" si="116"/>
        <v>20.329999999999998</v>
      </c>
      <c r="AA117">
        <v>31303232</v>
      </c>
      <c r="AB117">
        <f t="shared" si="117"/>
        <v>2143.6</v>
      </c>
      <c r="AC117">
        <f t="shared" si="118"/>
        <v>1405.8</v>
      </c>
      <c r="AD117">
        <f t="shared" si="101"/>
        <v>391.4</v>
      </c>
      <c r="AE117">
        <f t="shared" si="102"/>
        <v>12.1</v>
      </c>
      <c r="AF117">
        <f t="shared" si="103"/>
        <v>346.4</v>
      </c>
      <c r="AG117">
        <f t="shared" si="119"/>
        <v>0</v>
      </c>
      <c r="AH117">
        <f t="shared" si="104"/>
        <v>42.4</v>
      </c>
      <c r="AI117">
        <f t="shared" si="105"/>
        <v>0.98</v>
      </c>
      <c r="AJ117">
        <f t="shared" si="120"/>
        <v>0</v>
      </c>
      <c r="AK117">
        <v>2143.59</v>
      </c>
      <c r="AL117">
        <v>1405.76</v>
      </c>
      <c r="AM117">
        <v>391.42</v>
      </c>
      <c r="AN117">
        <v>12.14</v>
      </c>
      <c r="AO117">
        <v>346.41</v>
      </c>
      <c r="AP117">
        <v>0</v>
      </c>
      <c r="AQ117">
        <v>42.4</v>
      </c>
      <c r="AR117">
        <v>0.98</v>
      </c>
      <c r="AS117">
        <v>0</v>
      </c>
      <c r="AT117">
        <v>128</v>
      </c>
      <c r="AU117">
        <v>81</v>
      </c>
      <c r="AV117">
        <v>1</v>
      </c>
      <c r="AW117">
        <v>1</v>
      </c>
      <c r="AZ117">
        <v>1</v>
      </c>
      <c r="BA117">
        <v>1</v>
      </c>
      <c r="BB117">
        <v>1</v>
      </c>
      <c r="BC117">
        <v>1</v>
      </c>
      <c r="BD117" t="s">
        <v>3</v>
      </c>
      <c r="BE117" t="s">
        <v>3</v>
      </c>
      <c r="BF117" t="s">
        <v>3</v>
      </c>
      <c r="BG117" t="s">
        <v>3</v>
      </c>
      <c r="BH117">
        <v>0</v>
      </c>
      <c r="BI117">
        <v>1</v>
      </c>
      <c r="BJ117" t="s">
        <v>356</v>
      </c>
      <c r="BM117">
        <v>27001</v>
      </c>
      <c r="BN117">
        <v>0</v>
      </c>
      <c r="BO117" t="s">
        <v>3</v>
      </c>
      <c r="BP117">
        <v>0</v>
      </c>
      <c r="BQ117">
        <v>2</v>
      </c>
      <c r="BR117">
        <v>0</v>
      </c>
      <c r="BS117">
        <v>1</v>
      </c>
      <c r="BT117">
        <v>1</v>
      </c>
      <c r="BU117">
        <v>1</v>
      </c>
      <c r="BV117">
        <v>1</v>
      </c>
      <c r="BW117">
        <v>1</v>
      </c>
      <c r="BX117">
        <v>1</v>
      </c>
      <c r="BY117" t="s">
        <v>3</v>
      </c>
      <c r="BZ117">
        <v>142</v>
      </c>
      <c r="CA117">
        <v>95</v>
      </c>
      <c r="CE117">
        <v>0</v>
      </c>
      <c r="CF117">
        <v>0</v>
      </c>
      <c r="CG117">
        <v>0</v>
      </c>
      <c r="CM117">
        <v>0</v>
      </c>
      <c r="CN117" t="s">
        <v>3</v>
      </c>
      <c r="CO117">
        <v>0</v>
      </c>
      <c r="CP117">
        <f t="shared" si="121"/>
        <v>150.06</v>
      </c>
      <c r="CQ117">
        <f t="shared" si="122"/>
        <v>1405.8</v>
      </c>
      <c r="CR117">
        <f t="shared" si="123"/>
        <v>391.4</v>
      </c>
      <c r="CS117">
        <f t="shared" si="124"/>
        <v>12.1</v>
      </c>
      <c r="CT117">
        <f t="shared" si="125"/>
        <v>346.4</v>
      </c>
      <c r="CU117">
        <f t="shared" si="126"/>
        <v>0</v>
      </c>
      <c r="CV117">
        <f t="shared" si="127"/>
        <v>42.4</v>
      </c>
      <c r="CW117">
        <f t="shared" si="128"/>
        <v>0.98</v>
      </c>
      <c r="CX117">
        <f t="shared" si="129"/>
        <v>0</v>
      </c>
      <c r="CY117">
        <f t="shared" si="130"/>
        <v>32.128</v>
      </c>
      <c r="CZ117">
        <f t="shared" si="131"/>
        <v>20.331000000000003</v>
      </c>
      <c r="DC117" t="s">
        <v>3</v>
      </c>
      <c r="DD117" t="s">
        <v>3</v>
      </c>
      <c r="DE117" t="s">
        <v>3</v>
      </c>
      <c r="DF117" t="s">
        <v>3</v>
      </c>
      <c r="DG117" t="s">
        <v>3</v>
      </c>
      <c r="DH117" t="s">
        <v>3</v>
      </c>
      <c r="DI117" t="s">
        <v>3</v>
      </c>
      <c r="DJ117" t="s">
        <v>3</v>
      </c>
      <c r="DK117" t="s">
        <v>3</v>
      </c>
      <c r="DL117" t="s">
        <v>3</v>
      </c>
      <c r="DM117" t="s">
        <v>3</v>
      </c>
      <c r="DN117">
        <v>0</v>
      </c>
      <c r="DO117">
        <v>0</v>
      </c>
      <c r="DP117">
        <v>1</v>
      </c>
      <c r="DQ117">
        <v>1</v>
      </c>
      <c r="DU117">
        <v>1005</v>
      </c>
      <c r="DV117" t="s">
        <v>20</v>
      </c>
      <c r="DW117" t="s">
        <v>20</v>
      </c>
      <c r="DX117">
        <v>100</v>
      </c>
      <c r="EE117">
        <v>31275841</v>
      </c>
      <c r="EF117">
        <v>2</v>
      </c>
      <c r="EG117" t="s">
        <v>22</v>
      </c>
      <c r="EH117">
        <v>0</v>
      </c>
      <c r="EI117" t="s">
        <v>3</v>
      </c>
      <c r="EJ117">
        <v>1</v>
      </c>
      <c r="EK117">
        <v>27001</v>
      </c>
      <c r="EL117" t="s">
        <v>357</v>
      </c>
      <c r="EM117" t="s">
        <v>358</v>
      </c>
      <c r="EO117" t="s">
        <v>3</v>
      </c>
      <c r="EQ117">
        <v>0</v>
      </c>
      <c r="ER117">
        <v>2143.59</v>
      </c>
      <c r="ES117">
        <v>1405.76</v>
      </c>
      <c r="ET117">
        <v>391.42</v>
      </c>
      <c r="EU117">
        <v>12.14</v>
      </c>
      <c r="EV117">
        <v>346.41</v>
      </c>
      <c r="EW117">
        <v>42.4</v>
      </c>
      <c r="EX117">
        <v>0.98</v>
      </c>
      <c r="EY117">
        <v>0</v>
      </c>
      <c r="FQ117">
        <v>0</v>
      </c>
      <c r="FR117">
        <f t="shared" si="132"/>
        <v>0</v>
      </c>
      <c r="FS117">
        <v>0</v>
      </c>
      <c r="FT117" t="s">
        <v>25</v>
      </c>
      <c r="FU117" t="s">
        <v>26</v>
      </c>
      <c r="FX117">
        <v>127.8</v>
      </c>
      <c r="FY117">
        <v>80.75</v>
      </c>
      <c r="GA117" t="s">
        <v>3</v>
      </c>
      <c r="GD117">
        <v>1</v>
      </c>
      <c r="GF117">
        <v>-59241867</v>
      </c>
      <c r="GG117">
        <v>2</v>
      </c>
      <c r="GH117">
        <v>1</v>
      </c>
      <c r="GI117">
        <v>-2</v>
      </c>
      <c r="GJ117">
        <v>0</v>
      </c>
      <c r="GK117">
        <v>0</v>
      </c>
      <c r="GL117">
        <f t="shared" si="133"/>
        <v>0</v>
      </c>
      <c r="GM117">
        <f t="shared" si="134"/>
        <v>202.52</v>
      </c>
      <c r="GN117">
        <f t="shared" si="135"/>
        <v>202.52</v>
      </c>
      <c r="GO117">
        <f t="shared" si="136"/>
        <v>0</v>
      </c>
      <c r="GP117">
        <f t="shared" si="137"/>
        <v>0</v>
      </c>
      <c r="GR117">
        <v>0</v>
      </c>
      <c r="GS117">
        <v>3</v>
      </c>
      <c r="GT117">
        <v>0</v>
      </c>
      <c r="GU117" t="s">
        <v>3</v>
      </c>
      <c r="GV117">
        <f t="shared" si="138"/>
        <v>0</v>
      </c>
      <c r="GW117">
        <v>1</v>
      </c>
      <c r="GX117">
        <f t="shared" si="139"/>
        <v>0</v>
      </c>
      <c r="HA117">
        <v>0</v>
      </c>
      <c r="HB117">
        <v>0</v>
      </c>
      <c r="HC117">
        <f t="shared" si="140"/>
        <v>0</v>
      </c>
      <c r="IK117">
        <v>0</v>
      </c>
    </row>
    <row r="118" spans="1:245" x14ac:dyDescent="0.2">
      <c r="A118">
        <v>18</v>
      </c>
      <c r="B118">
        <v>1</v>
      </c>
      <c r="C118">
        <v>283</v>
      </c>
      <c r="E118" t="s">
        <v>395</v>
      </c>
      <c r="F118" t="s">
        <v>360</v>
      </c>
      <c r="G118" t="s">
        <v>361</v>
      </c>
      <c r="H118" t="s">
        <v>73</v>
      </c>
      <c r="I118">
        <f>I117*J118</f>
        <v>7</v>
      </c>
      <c r="J118">
        <v>99.999999999999986</v>
      </c>
      <c r="O118">
        <f t="shared" si="106"/>
        <v>490.7</v>
      </c>
      <c r="P118">
        <f t="shared" si="107"/>
        <v>490.7</v>
      </c>
      <c r="Q118">
        <f t="shared" si="108"/>
        <v>0</v>
      </c>
      <c r="R118">
        <f t="shared" si="109"/>
        <v>0</v>
      </c>
      <c r="S118">
        <f t="shared" si="110"/>
        <v>0</v>
      </c>
      <c r="T118">
        <f t="shared" si="111"/>
        <v>0</v>
      </c>
      <c r="U118">
        <f t="shared" si="112"/>
        <v>0</v>
      </c>
      <c r="V118">
        <f t="shared" si="113"/>
        <v>0</v>
      </c>
      <c r="W118">
        <f t="shared" si="114"/>
        <v>0</v>
      </c>
      <c r="X118">
        <f t="shared" si="115"/>
        <v>0</v>
      </c>
      <c r="Y118">
        <f t="shared" si="116"/>
        <v>0</v>
      </c>
      <c r="AA118">
        <v>31303232</v>
      </c>
      <c r="AB118">
        <f t="shared" si="117"/>
        <v>70.099999999999994</v>
      </c>
      <c r="AC118">
        <f t="shared" si="118"/>
        <v>70.099999999999994</v>
      </c>
      <c r="AD118">
        <f t="shared" si="101"/>
        <v>0</v>
      </c>
      <c r="AE118">
        <f t="shared" si="102"/>
        <v>0</v>
      </c>
      <c r="AF118">
        <f t="shared" si="103"/>
        <v>0</v>
      </c>
      <c r="AG118">
        <f t="shared" si="119"/>
        <v>0</v>
      </c>
      <c r="AH118">
        <f t="shared" si="104"/>
        <v>0</v>
      </c>
      <c r="AI118">
        <f t="shared" si="105"/>
        <v>0</v>
      </c>
      <c r="AJ118">
        <f t="shared" si="120"/>
        <v>0</v>
      </c>
      <c r="AK118">
        <v>70.099999999999994</v>
      </c>
      <c r="AL118">
        <v>70.099999999999994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128</v>
      </c>
      <c r="AU118">
        <v>81</v>
      </c>
      <c r="AV118">
        <v>1</v>
      </c>
      <c r="AW118">
        <v>1</v>
      </c>
      <c r="AZ118">
        <v>1</v>
      </c>
      <c r="BA118">
        <v>1</v>
      </c>
      <c r="BB118">
        <v>1</v>
      </c>
      <c r="BC118">
        <v>1</v>
      </c>
      <c r="BD118" t="s">
        <v>3</v>
      </c>
      <c r="BE118" t="s">
        <v>3</v>
      </c>
      <c r="BF118" t="s">
        <v>3</v>
      </c>
      <c r="BG118" t="s">
        <v>3</v>
      </c>
      <c r="BH118">
        <v>3</v>
      </c>
      <c r="BI118">
        <v>1</v>
      </c>
      <c r="BJ118" t="s">
        <v>362</v>
      </c>
      <c r="BM118">
        <v>27001</v>
      </c>
      <c r="BN118">
        <v>0</v>
      </c>
      <c r="BO118" t="s">
        <v>3</v>
      </c>
      <c r="BP118">
        <v>0</v>
      </c>
      <c r="BQ118">
        <v>2</v>
      </c>
      <c r="BR118">
        <v>0</v>
      </c>
      <c r="BS118">
        <v>1</v>
      </c>
      <c r="BT118">
        <v>1</v>
      </c>
      <c r="BU118">
        <v>1</v>
      </c>
      <c r="BV118">
        <v>1</v>
      </c>
      <c r="BW118">
        <v>1</v>
      </c>
      <c r="BX118">
        <v>1</v>
      </c>
      <c r="BY118" t="s">
        <v>3</v>
      </c>
      <c r="BZ118">
        <v>142</v>
      </c>
      <c r="CA118">
        <v>95</v>
      </c>
      <c r="CE118">
        <v>0</v>
      </c>
      <c r="CF118">
        <v>0</v>
      </c>
      <c r="CG118">
        <v>0</v>
      </c>
      <c r="CM118">
        <v>0</v>
      </c>
      <c r="CN118" t="s">
        <v>3</v>
      </c>
      <c r="CO118">
        <v>0</v>
      </c>
      <c r="CP118">
        <f t="shared" si="121"/>
        <v>490.7</v>
      </c>
      <c r="CQ118">
        <f t="shared" si="122"/>
        <v>70.099999999999994</v>
      </c>
      <c r="CR118">
        <f t="shared" si="123"/>
        <v>0</v>
      </c>
      <c r="CS118">
        <f t="shared" si="124"/>
        <v>0</v>
      </c>
      <c r="CT118">
        <f t="shared" si="125"/>
        <v>0</v>
      </c>
      <c r="CU118">
        <f t="shared" si="126"/>
        <v>0</v>
      </c>
      <c r="CV118">
        <f t="shared" si="127"/>
        <v>0</v>
      </c>
      <c r="CW118">
        <f t="shared" si="128"/>
        <v>0</v>
      </c>
      <c r="CX118">
        <f t="shared" si="129"/>
        <v>0</v>
      </c>
      <c r="CY118">
        <f t="shared" si="130"/>
        <v>0</v>
      </c>
      <c r="CZ118">
        <f t="shared" si="131"/>
        <v>0</v>
      </c>
      <c r="DC118" t="s">
        <v>3</v>
      </c>
      <c r="DD118" t="s">
        <v>3</v>
      </c>
      <c r="DE118" t="s">
        <v>3</v>
      </c>
      <c r="DF118" t="s">
        <v>3</v>
      </c>
      <c r="DG118" t="s">
        <v>3</v>
      </c>
      <c r="DH118" t="s">
        <v>3</v>
      </c>
      <c r="DI118" t="s">
        <v>3</v>
      </c>
      <c r="DJ118" t="s">
        <v>3</v>
      </c>
      <c r="DK118" t="s">
        <v>3</v>
      </c>
      <c r="DL118" t="s">
        <v>3</v>
      </c>
      <c r="DM118" t="s">
        <v>3</v>
      </c>
      <c r="DN118">
        <v>0</v>
      </c>
      <c r="DO118">
        <v>0</v>
      </c>
      <c r="DP118">
        <v>1</v>
      </c>
      <c r="DQ118">
        <v>1</v>
      </c>
      <c r="DU118">
        <v>1005</v>
      </c>
      <c r="DV118" t="s">
        <v>73</v>
      </c>
      <c r="DW118" t="s">
        <v>73</v>
      </c>
      <c r="DX118">
        <v>1</v>
      </c>
      <c r="EE118">
        <v>31275841</v>
      </c>
      <c r="EF118">
        <v>2</v>
      </c>
      <c r="EG118" t="s">
        <v>22</v>
      </c>
      <c r="EH118">
        <v>0</v>
      </c>
      <c r="EI118" t="s">
        <v>3</v>
      </c>
      <c r="EJ118">
        <v>1</v>
      </c>
      <c r="EK118">
        <v>27001</v>
      </c>
      <c r="EL118" t="s">
        <v>357</v>
      </c>
      <c r="EM118" t="s">
        <v>358</v>
      </c>
      <c r="EO118" t="s">
        <v>3</v>
      </c>
      <c r="EQ118">
        <v>0</v>
      </c>
      <c r="ER118">
        <v>70.099999999999994</v>
      </c>
      <c r="ES118">
        <v>70.099999999999994</v>
      </c>
      <c r="ET118">
        <v>0</v>
      </c>
      <c r="EU118">
        <v>0</v>
      </c>
      <c r="EV118">
        <v>0</v>
      </c>
      <c r="EW118">
        <v>0</v>
      </c>
      <c r="EX118">
        <v>0</v>
      </c>
      <c r="FQ118">
        <v>0</v>
      </c>
      <c r="FR118">
        <f t="shared" si="132"/>
        <v>0</v>
      </c>
      <c r="FS118">
        <v>0</v>
      </c>
      <c r="FT118" t="s">
        <v>25</v>
      </c>
      <c r="FU118" t="s">
        <v>26</v>
      </c>
      <c r="FX118">
        <v>127.8</v>
      </c>
      <c r="FY118">
        <v>80.75</v>
      </c>
      <c r="GA118" t="s">
        <v>3</v>
      </c>
      <c r="GD118">
        <v>1</v>
      </c>
      <c r="GF118">
        <v>-1320103649</v>
      </c>
      <c r="GG118">
        <v>2</v>
      </c>
      <c r="GH118">
        <v>1</v>
      </c>
      <c r="GI118">
        <v>-2</v>
      </c>
      <c r="GJ118">
        <v>0</v>
      </c>
      <c r="GK118">
        <v>0</v>
      </c>
      <c r="GL118">
        <f t="shared" si="133"/>
        <v>0</v>
      </c>
      <c r="GM118">
        <f t="shared" si="134"/>
        <v>490.7</v>
      </c>
      <c r="GN118">
        <f t="shared" si="135"/>
        <v>490.7</v>
      </c>
      <c r="GO118">
        <f t="shared" si="136"/>
        <v>0</v>
      </c>
      <c r="GP118">
        <f t="shared" si="137"/>
        <v>0</v>
      </c>
      <c r="GR118">
        <v>0</v>
      </c>
      <c r="GS118">
        <v>3</v>
      </c>
      <c r="GT118">
        <v>0</v>
      </c>
      <c r="GU118" t="s">
        <v>3</v>
      </c>
      <c r="GV118">
        <f t="shared" si="138"/>
        <v>0</v>
      </c>
      <c r="GW118">
        <v>1</v>
      </c>
      <c r="GX118">
        <f t="shared" si="139"/>
        <v>0</v>
      </c>
      <c r="HA118">
        <v>0</v>
      </c>
      <c r="HB118">
        <v>0</v>
      </c>
      <c r="HC118">
        <f t="shared" si="140"/>
        <v>0</v>
      </c>
      <c r="IK118">
        <v>0</v>
      </c>
    </row>
    <row r="119" spans="1:245" x14ac:dyDescent="0.2">
      <c r="A119">
        <v>17</v>
      </c>
      <c r="B119">
        <v>1</v>
      </c>
      <c r="C119">
        <f>ROW(SmtRes!A292)</f>
        <v>292</v>
      </c>
      <c r="D119">
        <f>ROW(EtalonRes!A292)</f>
        <v>292</v>
      </c>
      <c r="E119" t="s">
        <v>396</v>
      </c>
      <c r="F119" t="s">
        <v>397</v>
      </c>
      <c r="G119" t="s">
        <v>398</v>
      </c>
      <c r="H119" t="s">
        <v>366</v>
      </c>
      <c r="I119">
        <f>ROUND(14/100,9)</f>
        <v>0.14000000000000001</v>
      </c>
      <c r="J119">
        <v>0</v>
      </c>
      <c r="O119">
        <f t="shared" si="106"/>
        <v>451.75</v>
      </c>
      <c r="P119">
        <f t="shared" si="107"/>
        <v>350.63</v>
      </c>
      <c r="Q119">
        <f t="shared" si="108"/>
        <v>11.02</v>
      </c>
      <c r="R119">
        <f t="shared" si="109"/>
        <v>1.34</v>
      </c>
      <c r="S119">
        <f t="shared" si="110"/>
        <v>90.1</v>
      </c>
      <c r="T119">
        <f t="shared" si="111"/>
        <v>0</v>
      </c>
      <c r="U119">
        <f t="shared" si="112"/>
        <v>10.651200000000001</v>
      </c>
      <c r="V119">
        <f t="shared" si="113"/>
        <v>0.1008</v>
      </c>
      <c r="W119">
        <f t="shared" si="114"/>
        <v>0</v>
      </c>
      <c r="X119">
        <f t="shared" si="115"/>
        <v>117.04</v>
      </c>
      <c r="Y119">
        <f t="shared" si="116"/>
        <v>74.069999999999993</v>
      </c>
      <c r="AA119">
        <v>31303232</v>
      </c>
      <c r="AB119">
        <f t="shared" si="117"/>
        <v>3226.8</v>
      </c>
      <c r="AC119">
        <f t="shared" si="118"/>
        <v>2504.5</v>
      </c>
      <c r="AD119">
        <f t="shared" si="101"/>
        <v>78.7</v>
      </c>
      <c r="AE119">
        <f t="shared" si="102"/>
        <v>9.6</v>
      </c>
      <c r="AF119">
        <f t="shared" si="103"/>
        <v>643.6</v>
      </c>
      <c r="AG119">
        <f t="shared" si="119"/>
        <v>0</v>
      </c>
      <c r="AH119">
        <f t="shared" si="104"/>
        <v>76.08</v>
      </c>
      <c r="AI119">
        <f t="shared" si="105"/>
        <v>0.72</v>
      </c>
      <c r="AJ119">
        <f t="shared" si="120"/>
        <v>0</v>
      </c>
      <c r="AK119">
        <v>3226.95</v>
      </c>
      <c r="AL119">
        <v>2504.5300000000002</v>
      </c>
      <c r="AM119">
        <v>78.78</v>
      </c>
      <c r="AN119">
        <v>9.64</v>
      </c>
      <c r="AO119">
        <v>643.64</v>
      </c>
      <c r="AP119">
        <v>0</v>
      </c>
      <c r="AQ119">
        <v>76.08</v>
      </c>
      <c r="AR119">
        <v>0.72</v>
      </c>
      <c r="AS119">
        <v>0</v>
      </c>
      <c r="AT119">
        <v>128</v>
      </c>
      <c r="AU119">
        <v>81</v>
      </c>
      <c r="AV119">
        <v>1</v>
      </c>
      <c r="AW119">
        <v>1</v>
      </c>
      <c r="AZ119">
        <v>1</v>
      </c>
      <c r="BA119">
        <v>1</v>
      </c>
      <c r="BB119">
        <v>1</v>
      </c>
      <c r="BC119">
        <v>1</v>
      </c>
      <c r="BD119" t="s">
        <v>3</v>
      </c>
      <c r="BE119" t="s">
        <v>3</v>
      </c>
      <c r="BF119" t="s">
        <v>3</v>
      </c>
      <c r="BG119" t="s">
        <v>3</v>
      </c>
      <c r="BH119">
        <v>0</v>
      </c>
      <c r="BI119">
        <v>1</v>
      </c>
      <c r="BJ119" t="s">
        <v>399</v>
      </c>
      <c r="BM119">
        <v>27001</v>
      </c>
      <c r="BN119">
        <v>0</v>
      </c>
      <c r="BO119" t="s">
        <v>3</v>
      </c>
      <c r="BP119">
        <v>0</v>
      </c>
      <c r="BQ119">
        <v>2</v>
      </c>
      <c r="BR119">
        <v>0</v>
      </c>
      <c r="BS119">
        <v>1</v>
      </c>
      <c r="BT119">
        <v>1</v>
      </c>
      <c r="BU119">
        <v>1</v>
      </c>
      <c r="BV119">
        <v>1</v>
      </c>
      <c r="BW119">
        <v>1</v>
      </c>
      <c r="BX119">
        <v>1</v>
      </c>
      <c r="BY119" t="s">
        <v>3</v>
      </c>
      <c r="BZ119">
        <v>142</v>
      </c>
      <c r="CA119">
        <v>95</v>
      </c>
      <c r="CE119">
        <v>0</v>
      </c>
      <c r="CF119">
        <v>0</v>
      </c>
      <c r="CG119">
        <v>0</v>
      </c>
      <c r="CM119">
        <v>0</v>
      </c>
      <c r="CN119" t="s">
        <v>3</v>
      </c>
      <c r="CO119">
        <v>0</v>
      </c>
      <c r="CP119">
        <f t="shared" si="121"/>
        <v>451.75</v>
      </c>
      <c r="CQ119">
        <f t="shared" si="122"/>
        <v>2504.5</v>
      </c>
      <c r="CR119">
        <f t="shared" si="123"/>
        <v>78.7</v>
      </c>
      <c r="CS119">
        <f t="shared" si="124"/>
        <v>9.6</v>
      </c>
      <c r="CT119">
        <f t="shared" si="125"/>
        <v>643.6</v>
      </c>
      <c r="CU119">
        <f t="shared" si="126"/>
        <v>0</v>
      </c>
      <c r="CV119">
        <f t="shared" si="127"/>
        <v>76.08</v>
      </c>
      <c r="CW119">
        <f t="shared" si="128"/>
        <v>0.72</v>
      </c>
      <c r="CX119">
        <f t="shared" si="129"/>
        <v>0</v>
      </c>
      <c r="CY119">
        <f t="shared" si="130"/>
        <v>117.0432</v>
      </c>
      <c r="CZ119">
        <f t="shared" si="131"/>
        <v>74.066399999999987</v>
      </c>
      <c r="DC119" t="s">
        <v>3</v>
      </c>
      <c r="DD119" t="s">
        <v>3</v>
      </c>
      <c r="DE119" t="s">
        <v>3</v>
      </c>
      <c r="DF119" t="s">
        <v>3</v>
      </c>
      <c r="DG119" t="s">
        <v>3</v>
      </c>
      <c r="DH119" t="s">
        <v>3</v>
      </c>
      <c r="DI119" t="s">
        <v>3</v>
      </c>
      <c r="DJ119" t="s">
        <v>3</v>
      </c>
      <c r="DK119" t="s">
        <v>3</v>
      </c>
      <c r="DL119" t="s">
        <v>3</v>
      </c>
      <c r="DM119" t="s">
        <v>3</v>
      </c>
      <c r="DN119">
        <v>0</v>
      </c>
      <c r="DO119">
        <v>0</v>
      </c>
      <c r="DP119">
        <v>1</v>
      </c>
      <c r="DQ119">
        <v>1</v>
      </c>
      <c r="DU119">
        <v>1003</v>
      </c>
      <c r="DV119" t="s">
        <v>366</v>
      </c>
      <c r="DW119" t="s">
        <v>366</v>
      </c>
      <c r="DX119">
        <v>100</v>
      </c>
      <c r="EE119">
        <v>31275841</v>
      </c>
      <c r="EF119">
        <v>2</v>
      </c>
      <c r="EG119" t="s">
        <v>22</v>
      </c>
      <c r="EH119">
        <v>0</v>
      </c>
      <c r="EI119" t="s">
        <v>3</v>
      </c>
      <c r="EJ119">
        <v>1</v>
      </c>
      <c r="EK119">
        <v>27001</v>
      </c>
      <c r="EL119" t="s">
        <v>357</v>
      </c>
      <c r="EM119" t="s">
        <v>358</v>
      </c>
      <c r="EO119" t="s">
        <v>3</v>
      </c>
      <c r="EQ119">
        <v>0</v>
      </c>
      <c r="ER119">
        <v>3226.95</v>
      </c>
      <c r="ES119">
        <v>2504.5300000000002</v>
      </c>
      <c r="ET119">
        <v>78.78</v>
      </c>
      <c r="EU119">
        <v>9.64</v>
      </c>
      <c r="EV119">
        <v>643.64</v>
      </c>
      <c r="EW119">
        <v>76.08</v>
      </c>
      <c r="EX119">
        <v>0.72</v>
      </c>
      <c r="EY119">
        <v>0</v>
      </c>
      <c r="FQ119">
        <v>0</v>
      </c>
      <c r="FR119">
        <f t="shared" si="132"/>
        <v>0</v>
      </c>
      <c r="FS119">
        <v>0</v>
      </c>
      <c r="FT119" t="s">
        <v>25</v>
      </c>
      <c r="FU119" t="s">
        <v>26</v>
      </c>
      <c r="FX119">
        <v>127.8</v>
      </c>
      <c r="FY119">
        <v>80.75</v>
      </c>
      <c r="GA119" t="s">
        <v>3</v>
      </c>
      <c r="GD119">
        <v>1</v>
      </c>
      <c r="GF119">
        <v>1764765468</v>
      </c>
      <c r="GG119">
        <v>2</v>
      </c>
      <c r="GH119">
        <v>1</v>
      </c>
      <c r="GI119">
        <v>-2</v>
      </c>
      <c r="GJ119">
        <v>0</v>
      </c>
      <c r="GK119">
        <v>0</v>
      </c>
      <c r="GL119">
        <f t="shared" si="133"/>
        <v>0</v>
      </c>
      <c r="GM119">
        <f t="shared" si="134"/>
        <v>642.86</v>
      </c>
      <c r="GN119">
        <f t="shared" si="135"/>
        <v>642.86</v>
      </c>
      <c r="GO119">
        <f t="shared" si="136"/>
        <v>0</v>
      </c>
      <c r="GP119">
        <f t="shared" si="137"/>
        <v>0</v>
      </c>
      <c r="GR119">
        <v>0</v>
      </c>
      <c r="GS119">
        <v>3</v>
      </c>
      <c r="GT119">
        <v>0</v>
      </c>
      <c r="GU119" t="s">
        <v>3</v>
      </c>
      <c r="GV119">
        <f t="shared" si="138"/>
        <v>0</v>
      </c>
      <c r="GW119">
        <v>1</v>
      </c>
      <c r="GX119">
        <f t="shared" si="139"/>
        <v>0</v>
      </c>
      <c r="HA119">
        <v>0</v>
      </c>
      <c r="HB119">
        <v>0</v>
      </c>
      <c r="HC119">
        <f t="shared" si="140"/>
        <v>0</v>
      </c>
      <c r="IK119">
        <v>0</v>
      </c>
    </row>
    <row r="120" spans="1:245" x14ac:dyDescent="0.2">
      <c r="A120">
        <v>18</v>
      </c>
      <c r="B120">
        <v>1</v>
      </c>
      <c r="C120">
        <v>291</v>
      </c>
      <c r="E120" t="s">
        <v>400</v>
      </c>
      <c r="F120" t="s">
        <v>401</v>
      </c>
      <c r="G120" t="s">
        <v>402</v>
      </c>
      <c r="H120" t="s">
        <v>108</v>
      </c>
      <c r="I120">
        <f>I119*J120</f>
        <v>14.000000000000002</v>
      </c>
      <c r="J120">
        <v>100</v>
      </c>
      <c r="O120">
        <f t="shared" si="106"/>
        <v>313.60000000000002</v>
      </c>
      <c r="P120">
        <f t="shared" si="107"/>
        <v>313.60000000000002</v>
      </c>
      <c r="Q120">
        <f t="shared" si="108"/>
        <v>0</v>
      </c>
      <c r="R120">
        <f t="shared" si="109"/>
        <v>0</v>
      </c>
      <c r="S120">
        <f t="shared" si="110"/>
        <v>0</v>
      </c>
      <c r="T120">
        <f t="shared" si="111"/>
        <v>0</v>
      </c>
      <c r="U120">
        <f t="shared" si="112"/>
        <v>0</v>
      </c>
      <c r="V120">
        <f t="shared" si="113"/>
        <v>0</v>
      </c>
      <c r="W120">
        <f t="shared" si="114"/>
        <v>0</v>
      </c>
      <c r="X120">
        <f t="shared" si="115"/>
        <v>0</v>
      </c>
      <c r="Y120">
        <f t="shared" si="116"/>
        <v>0</v>
      </c>
      <c r="AA120">
        <v>31303232</v>
      </c>
      <c r="AB120">
        <f t="shared" ref="AB120:AB123" si="141">ROUND((AC120+AD120+AF120),1)</f>
        <v>22.4</v>
      </c>
      <c r="AC120">
        <f t="shared" si="118"/>
        <v>22.4</v>
      </c>
      <c r="AD120">
        <f t="shared" si="101"/>
        <v>0</v>
      </c>
      <c r="AE120">
        <f t="shared" si="102"/>
        <v>0</v>
      </c>
      <c r="AF120">
        <f t="shared" si="103"/>
        <v>0</v>
      </c>
      <c r="AG120">
        <f t="shared" si="119"/>
        <v>0</v>
      </c>
      <c r="AH120">
        <f t="shared" si="104"/>
        <v>0</v>
      </c>
      <c r="AI120">
        <f t="shared" si="105"/>
        <v>0</v>
      </c>
      <c r="AJ120">
        <f t="shared" si="120"/>
        <v>0</v>
      </c>
      <c r="AK120">
        <v>22.36</v>
      </c>
      <c r="AL120">
        <v>22.36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128</v>
      </c>
      <c r="AU120">
        <v>81</v>
      </c>
      <c r="AV120">
        <v>1</v>
      </c>
      <c r="AW120">
        <v>1</v>
      </c>
      <c r="AZ120">
        <v>1</v>
      </c>
      <c r="BA120">
        <v>1</v>
      </c>
      <c r="BB120">
        <v>1</v>
      </c>
      <c r="BC120">
        <v>1</v>
      </c>
      <c r="BD120" t="s">
        <v>3</v>
      </c>
      <c r="BE120" t="s">
        <v>3</v>
      </c>
      <c r="BF120" t="s">
        <v>3</v>
      </c>
      <c r="BG120" t="s">
        <v>3</v>
      </c>
      <c r="BH120">
        <v>3</v>
      </c>
      <c r="BI120">
        <v>1</v>
      </c>
      <c r="BJ120" t="s">
        <v>403</v>
      </c>
      <c r="BM120">
        <v>27001</v>
      </c>
      <c r="BN120">
        <v>0</v>
      </c>
      <c r="BO120" t="s">
        <v>3</v>
      </c>
      <c r="BP120">
        <v>0</v>
      </c>
      <c r="BQ120">
        <v>2</v>
      </c>
      <c r="BR120">
        <v>0</v>
      </c>
      <c r="BS120">
        <v>1</v>
      </c>
      <c r="BT120">
        <v>1</v>
      </c>
      <c r="BU120">
        <v>1</v>
      </c>
      <c r="BV120">
        <v>1</v>
      </c>
      <c r="BW120">
        <v>1</v>
      </c>
      <c r="BX120">
        <v>1</v>
      </c>
      <c r="BY120" t="s">
        <v>3</v>
      </c>
      <c r="BZ120">
        <v>142</v>
      </c>
      <c r="CA120">
        <v>95</v>
      </c>
      <c r="CE120">
        <v>0</v>
      </c>
      <c r="CF120">
        <v>0</v>
      </c>
      <c r="CG120">
        <v>0</v>
      </c>
      <c r="CM120">
        <v>0</v>
      </c>
      <c r="CN120" t="s">
        <v>3</v>
      </c>
      <c r="CO120">
        <v>0</v>
      </c>
      <c r="CP120">
        <f t="shared" si="121"/>
        <v>313.60000000000002</v>
      </c>
      <c r="CQ120">
        <f t="shared" si="122"/>
        <v>22.4</v>
      </c>
      <c r="CR120">
        <f t="shared" si="123"/>
        <v>0</v>
      </c>
      <c r="CS120">
        <f t="shared" si="124"/>
        <v>0</v>
      </c>
      <c r="CT120">
        <f t="shared" si="125"/>
        <v>0</v>
      </c>
      <c r="CU120">
        <f t="shared" si="126"/>
        <v>0</v>
      </c>
      <c r="CV120">
        <f t="shared" si="127"/>
        <v>0</v>
      </c>
      <c r="CW120">
        <f t="shared" si="128"/>
        <v>0</v>
      </c>
      <c r="CX120">
        <f t="shared" si="129"/>
        <v>0</v>
      </c>
      <c r="CY120">
        <f t="shared" si="130"/>
        <v>0</v>
      </c>
      <c r="CZ120">
        <f t="shared" si="131"/>
        <v>0</v>
      </c>
      <c r="DC120" t="s">
        <v>3</v>
      </c>
      <c r="DD120" t="s">
        <v>3</v>
      </c>
      <c r="DE120" t="s">
        <v>3</v>
      </c>
      <c r="DF120" t="s">
        <v>3</v>
      </c>
      <c r="DG120" t="s">
        <v>3</v>
      </c>
      <c r="DH120" t="s">
        <v>3</v>
      </c>
      <c r="DI120" t="s">
        <v>3</v>
      </c>
      <c r="DJ120" t="s">
        <v>3</v>
      </c>
      <c r="DK120" t="s">
        <v>3</v>
      </c>
      <c r="DL120" t="s">
        <v>3</v>
      </c>
      <c r="DM120" t="s">
        <v>3</v>
      </c>
      <c r="DN120">
        <v>0</v>
      </c>
      <c r="DO120">
        <v>0</v>
      </c>
      <c r="DP120">
        <v>1</v>
      </c>
      <c r="DQ120">
        <v>1</v>
      </c>
      <c r="DU120">
        <v>1010</v>
      </c>
      <c r="DV120" t="s">
        <v>108</v>
      </c>
      <c r="DW120" t="s">
        <v>108</v>
      </c>
      <c r="DX120">
        <v>1</v>
      </c>
      <c r="EE120">
        <v>31275841</v>
      </c>
      <c r="EF120">
        <v>2</v>
      </c>
      <c r="EG120" t="s">
        <v>22</v>
      </c>
      <c r="EH120">
        <v>0</v>
      </c>
      <c r="EI120" t="s">
        <v>3</v>
      </c>
      <c r="EJ120">
        <v>1</v>
      </c>
      <c r="EK120">
        <v>27001</v>
      </c>
      <c r="EL120" t="s">
        <v>357</v>
      </c>
      <c r="EM120" t="s">
        <v>358</v>
      </c>
      <c r="EO120" t="s">
        <v>3</v>
      </c>
      <c r="EQ120">
        <v>0</v>
      </c>
      <c r="ER120">
        <v>22.36</v>
      </c>
      <c r="ES120">
        <v>22.36</v>
      </c>
      <c r="ET120">
        <v>0</v>
      </c>
      <c r="EU120">
        <v>0</v>
      </c>
      <c r="EV120">
        <v>0</v>
      </c>
      <c r="EW120">
        <v>0</v>
      </c>
      <c r="EX120">
        <v>0</v>
      </c>
      <c r="FQ120">
        <v>0</v>
      </c>
      <c r="FR120">
        <f t="shared" ref="FR120:FR125" si="142">ROUND(IF(AND(BH120=3,BI120=3),P120,0),2)</f>
        <v>0</v>
      </c>
      <c r="FS120">
        <v>0</v>
      </c>
      <c r="FT120" t="s">
        <v>25</v>
      </c>
      <c r="FU120" t="s">
        <v>26</v>
      </c>
      <c r="FX120">
        <v>127.8</v>
      </c>
      <c r="FY120">
        <v>80.75</v>
      </c>
      <c r="GA120" t="s">
        <v>3</v>
      </c>
      <c r="GD120">
        <v>1</v>
      </c>
      <c r="GF120">
        <v>140297578</v>
      </c>
      <c r="GG120">
        <v>2</v>
      </c>
      <c r="GH120">
        <v>1</v>
      </c>
      <c r="GI120">
        <v>-2</v>
      </c>
      <c r="GJ120">
        <v>0</v>
      </c>
      <c r="GK120">
        <v>0</v>
      </c>
      <c r="GL120">
        <f t="shared" ref="GL120:GL125" si="143">ROUND(IF(AND(BH120=3,BI120=3,FS120&lt;&gt;0),P120,0),2)</f>
        <v>0</v>
      </c>
      <c r="GM120">
        <f t="shared" si="134"/>
        <v>313.60000000000002</v>
      </c>
      <c r="GN120">
        <f t="shared" si="135"/>
        <v>313.60000000000002</v>
      </c>
      <c r="GO120">
        <f t="shared" si="136"/>
        <v>0</v>
      </c>
      <c r="GP120">
        <f t="shared" si="137"/>
        <v>0</v>
      </c>
      <c r="GR120">
        <v>0</v>
      </c>
      <c r="GS120">
        <v>3</v>
      </c>
      <c r="GT120">
        <v>0</v>
      </c>
      <c r="GU120" t="s">
        <v>3</v>
      </c>
      <c r="GV120">
        <f t="shared" si="138"/>
        <v>0</v>
      </c>
      <c r="GW120">
        <v>1</v>
      </c>
      <c r="GX120">
        <f t="shared" si="139"/>
        <v>0</v>
      </c>
      <c r="HA120">
        <v>0</v>
      </c>
      <c r="HB120">
        <v>0</v>
      </c>
      <c r="HC120">
        <f t="shared" si="140"/>
        <v>0</v>
      </c>
      <c r="IK120">
        <v>0</v>
      </c>
    </row>
    <row r="121" spans="1:245" x14ac:dyDescent="0.2">
      <c r="A121">
        <v>17</v>
      </c>
      <c r="B121">
        <v>1</v>
      </c>
      <c r="E121" t="s">
        <v>404</v>
      </c>
      <c r="F121" t="s">
        <v>3</v>
      </c>
      <c r="G121" t="s">
        <v>405</v>
      </c>
      <c r="H121" t="s">
        <v>3</v>
      </c>
      <c r="I121">
        <v>0</v>
      </c>
      <c r="J121">
        <v>0</v>
      </c>
      <c r="O121">
        <f t="shared" si="106"/>
        <v>0</v>
      </c>
      <c r="P121">
        <f t="shared" si="107"/>
        <v>0</v>
      </c>
      <c r="Q121">
        <f t="shared" si="108"/>
        <v>0</v>
      </c>
      <c r="R121">
        <f t="shared" si="109"/>
        <v>0</v>
      </c>
      <c r="S121">
        <f t="shared" si="110"/>
        <v>0</v>
      </c>
      <c r="T121">
        <f t="shared" si="111"/>
        <v>0</v>
      </c>
      <c r="U121">
        <f t="shared" si="112"/>
        <v>0</v>
      </c>
      <c r="V121">
        <f t="shared" si="113"/>
        <v>0</v>
      </c>
      <c r="W121">
        <f t="shared" si="114"/>
        <v>0</v>
      </c>
      <c r="X121">
        <f t="shared" si="115"/>
        <v>0</v>
      </c>
      <c r="Y121">
        <f t="shared" si="116"/>
        <v>0</v>
      </c>
      <c r="AA121">
        <v>31303232</v>
      </c>
      <c r="AB121">
        <f t="shared" si="141"/>
        <v>0</v>
      </c>
      <c r="AC121">
        <f t="shared" si="118"/>
        <v>0</v>
      </c>
      <c r="AD121">
        <f t="shared" si="101"/>
        <v>0</v>
      </c>
      <c r="AE121">
        <f t="shared" si="102"/>
        <v>0</v>
      </c>
      <c r="AF121">
        <f t="shared" si="103"/>
        <v>0</v>
      </c>
      <c r="AG121">
        <f t="shared" si="119"/>
        <v>0</v>
      </c>
      <c r="AH121">
        <f t="shared" si="104"/>
        <v>0</v>
      </c>
      <c r="AI121">
        <f t="shared" si="105"/>
        <v>0</v>
      </c>
      <c r="AJ121">
        <f t="shared" si="120"/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1</v>
      </c>
      <c r="AW121">
        <v>1</v>
      </c>
      <c r="AZ121">
        <v>1</v>
      </c>
      <c r="BA121">
        <v>1</v>
      </c>
      <c r="BB121">
        <v>1</v>
      </c>
      <c r="BC121">
        <v>1</v>
      </c>
      <c r="BD121" t="s">
        <v>3</v>
      </c>
      <c r="BE121" t="s">
        <v>3</v>
      </c>
      <c r="BF121" t="s">
        <v>3</v>
      </c>
      <c r="BG121" t="s">
        <v>3</v>
      </c>
      <c r="BH121">
        <v>0</v>
      </c>
      <c r="BI121">
        <v>4</v>
      </c>
      <c r="BJ121" t="s">
        <v>3</v>
      </c>
      <c r="BM121">
        <v>0</v>
      </c>
      <c r="BN121">
        <v>0</v>
      </c>
      <c r="BO121" t="s">
        <v>3</v>
      </c>
      <c r="BP121">
        <v>0</v>
      </c>
      <c r="BQ121">
        <v>16</v>
      </c>
      <c r="BR121">
        <v>0</v>
      </c>
      <c r="BS121">
        <v>1</v>
      </c>
      <c r="BT121">
        <v>1</v>
      </c>
      <c r="BU121">
        <v>1</v>
      </c>
      <c r="BV121">
        <v>1</v>
      </c>
      <c r="BW121">
        <v>1</v>
      </c>
      <c r="BX121">
        <v>1</v>
      </c>
      <c r="BY121" t="s">
        <v>3</v>
      </c>
      <c r="BZ121">
        <v>0</v>
      </c>
      <c r="CA121">
        <v>0</v>
      </c>
      <c r="CE121">
        <v>0</v>
      </c>
      <c r="CF121">
        <v>0</v>
      </c>
      <c r="CG121">
        <v>0</v>
      </c>
      <c r="CM121">
        <v>0</v>
      </c>
      <c r="CN121" t="s">
        <v>3</v>
      </c>
      <c r="CO121">
        <v>0</v>
      </c>
      <c r="CP121">
        <f t="shared" si="121"/>
        <v>0</v>
      </c>
      <c r="CQ121">
        <f t="shared" si="122"/>
        <v>0</v>
      </c>
      <c r="CR121">
        <f t="shared" si="123"/>
        <v>0</v>
      </c>
      <c r="CS121">
        <f t="shared" si="124"/>
        <v>0</v>
      </c>
      <c r="CT121">
        <f t="shared" si="125"/>
        <v>0</v>
      </c>
      <c r="CU121">
        <f t="shared" si="126"/>
        <v>0</v>
      </c>
      <c r="CV121">
        <f t="shared" si="127"/>
        <v>0</v>
      </c>
      <c r="CW121">
        <f t="shared" si="128"/>
        <v>0</v>
      </c>
      <c r="CX121">
        <f t="shared" si="129"/>
        <v>0</v>
      </c>
      <c r="CY121">
        <f t="shared" si="130"/>
        <v>0</v>
      </c>
      <c r="CZ121">
        <f t="shared" si="131"/>
        <v>0</v>
      </c>
      <c r="DC121" t="s">
        <v>3</v>
      </c>
      <c r="DD121" t="s">
        <v>3</v>
      </c>
      <c r="DE121" t="s">
        <v>3</v>
      </c>
      <c r="DF121" t="s">
        <v>3</v>
      </c>
      <c r="DG121" t="s">
        <v>3</v>
      </c>
      <c r="DH121" t="s">
        <v>3</v>
      </c>
      <c r="DI121" t="s">
        <v>3</v>
      </c>
      <c r="DJ121" t="s">
        <v>3</v>
      </c>
      <c r="DK121" t="s">
        <v>3</v>
      </c>
      <c r="DL121" t="s">
        <v>3</v>
      </c>
      <c r="DM121" t="s">
        <v>3</v>
      </c>
      <c r="DN121">
        <v>0</v>
      </c>
      <c r="DO121">
        <v>0</v>
      </c>
      <c r="DP121">
        <v>1</v>
      </c>
      <c r="DQ121">
        <v>1</v>
      </c>
      <c r="EE121">
        <v>31275741</v>
      </c>
      <c r="EF121">
        <v>16</v>
      </c>
      <c r="EG121" t="s">
        <v>14</v>
      </c>
      <c r="EH121">
        <v>0</v>
      </c>
      <c r="EI121" t="s">
        <v>3</v>
      </c>
      <c r="EJ121">
        <v>4</v>
      </c>
      <c r="EK121">
        <v>0</v>
      </c>
      <c r="EL121" t="s">
        <v>15</v>
      </c>
      <c r="EM121" t="s">
        <v>16</v>
      </c>
      <c r="EO121" t="s">
        <v>3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FQ121">
        <v>0</v>
      </c>
      <c r="FR121">
        <f t="shared" si="142"/>
        <v>0</v>
      </c>
      <c r="FS121">
        <v>0</v>
      </c>
      <c r="FX121">
        <v>0</v>
      </c>
      <c r="FY121">
        <v>0</v>
      </c>
      <c r="GA121" t="s">
        <v>3</v>
      </c>
      <c r="GD121">
        <v>1</v>
      </c>
      <c r="GF121">
        <v>-902851281</v>
      </c>
      <c r="GG121">
        <v>2</v>
      </c>
      <c r="GH121">
        <v>0</v>
      </c>
      <c r="GI121">
        <v>-2</v>
      </c>
      <c r="GJ121">
        <v>0</v>
      </c>
      <c r="GK121">
        <v>0</v>
      </c>
      <c r="GL121">
        <f t="shared" si="143"/>
        <v>0</v>
      </c>
      <c r="GM121">
        <f t="shared" si="134"/>
        <v>0</v>
      </c>
      <c r="GN121">
        <f t="shared" si="135"/>
        <v>0</v>
      </c>
      <c r="GO121">
        <f t="shared" si="136"/>
        <v>0</v>
      </c>
      <c r="GP121">
        <f t="shared" si="137"/>
        <v>0</v>
      </c>
      <c r="GR121">
        <v>0</v>
      </c>
      <c r="GS121">
        <v>3</v>
      </c>
      <c r="GT121">
        <v>0</v>
      </c>
      <c r="GU121" t="s">
        <v>3</v>
      </c>
      <c r="GV121">
        <f t="shared" si="138"/>
        <v>0</v>
      </c>
      <c r="GW121">
        <v>1</v>
      </c>
      <c r="GX121">
        <f t="shared" si="139"/>
        <v>0</v>
      </c>
      <c r="HA121">
        <v>0</v>
      </c>
      <c r="HB121">
        <v>0</v>
      </c>
      <c r="HC121">
        <f t="shared" si="140"/>
        <v>0</v>
      </c>
      <c r="IK121">
        <v>0</v>
      </c>
    </row>
    <row r="122" spans="1:245" x14ac:dyDescent="0.2">
      <c r="A122">
        <v>17</v>
      </c>
      <c r="B122">
        <v>1</v>
      </c>
      <c r="C122">
        <f>ROW(SmtRes!A298)</f>
        <v>298</v>
      </c>
      <c r="D122">
        <f>ROW(EtalonRes!A298)</f>
        <v>298</v>
      </c>
      <c r="E122" t="s">
        <v>406</v>
      </c>
      <c r="F122" t="s">
        <v>407</v>
      </c>
      <c r="G122" t="s">
        <v>408</v>
      </c>
      <c r="H122" t="s">
        <v>37</v>
      </c>
      <c r="I122">
        <v>0.06</v>
      </c>
      <c r="J122">
        <v>0</v>
      </c>
      <c r="O122">
        <f t="shared" si="106"/>
        <v>665.87</v>
      </c>
      <c r="P122">
        <f t="shared" si="107"/>
        <v>625.32000000000005</v>
      </c>
      <c r="Q122">
        <f t="shared" si="108"/>
        <v>14.39</v>
      </c>
      <c r="R122">
        <f t="shared" si="109"/>
        <v>0.72</v>
      </c>
      <c r="S122">
        <f t="shared" si="110"/>
        <v>26.16</v>
      </c>
      <c r="T122">
        <f t="shared" si="111"/>
        <v>0</v>
      </c>
      <c r="U122">
        <f t="shared" si="112"/>
        <v>2.5620000000000003</v>
      </c>
      <c r="V122">
        <f t="shared" si="113"/>
        <v>6.1800000000000001E-2</v>
      </c>
      <c r="W122">
        <f t="shared" si="114"/>
        <v>0</v>
      </c>
      <c r="X122">
        <f t="shared" si="115"/>
        <v>31.45</v>
      </c>
      <c r="Y122">
        <f t="shared" si="116"/>
        <v>19.350000000000001</v>
      </c>
      <c r="AA122">
        <v>31303232</v>
      </c>
      <c r="AB122">
        <f t="shared" si="141"/>
        <v>11097.9</v>
      </c>
      <c r="AC122">
        <f t="shared" si="118"/>
        <v>10422</v>
      </c>
      <c r="AD122">
        <f t="shared" si="101"/>
        <v>239.9</v>
      </c>
      <c r="AE122">
        <f t="shared" si="102"/>
        <v>12</v>
      </c>
      <c r="AF122">
        <f t="shared" si="103"/>
        <v>436</v>
      </c>
      <c r="AG122">
        <f t="shared" si="119"/>
        <v>0</v>
      </c>
      <c r="AH122">
        <f t="shared" si="104"/>
        <v>42.7</v>
      </c>
      <c r="AI122">
        <f t="shared" si="105"/>
        <v>1.03</v>
      </c>
      <c r="AJ122">
        <f t="shared" si="120"/>
        <v>0</v>
      </c>
      <c r="AK122">
        <v>11097.74</v>
      </c>
      <c r="AL122">
        <v>10421.959999999999</v>
      </c>
      <c r="AM122">
        <v>239.81</v>
      </c>
      <c r="AN122">
        <v>11.95</v>
      </c>
      <c r="AO122">
        <v>435.97</v>
      </c>
      <c r="AP122">
        <v>0</v>
      </c>
      <c r="AQ122">
        <v>42.7</v>
      </c>
      <c r="AR122">
        <v>1.03</v>
      </c>
      <c r="AS122">
        <v>0</v>
      </c>
      <c r="AT122">
        <v>117</v>
      </c>
      <c r="AU122">
        <v>72</v>
      </c>
      <c r="AV122">
        <v>1</v>
      </c>
      <c r="AW122">
        <v>1</v>
      </c>
      <c r="AZ122">
        <v>1</v>
      </c>
      <c r="BA122">
        <v>1</v>
      </c>
      <c r="BB122">
        <v>1</v>
      </c>
      <c r="BC122">
        <v>1</v>
      </c>
      <c r="BD122" t="s">
        <v>3</v>
      </c>
      <c r="BE122" t="s">
        <v>3</v>
      </c>
      <c r="BF122" t="s">
        <v>3</v>
      </c>
      <c r="BG122" t="s">
        <v>3</v>
      </c>
      <c r="BH122">
        <v>0</v>
      </c>
      <c r="BI122">
        <v>1</v>
      </c>
      <c r="BJ122" t="s">
        <v>409</v>
      </c>
      <c r="BM122">
        <v>7001</v>
      </c>
      <c r="BN122">
        <v>0</v>
      </c>
      <c r="BO122" t="s">
        <v>3</v>
      </c>
      <c r="BP122">
        <v>0</v>
      </c>
      <c r="BQ122">
        <v>2</v>
      </c>
      <c r="BR122">
        <v>0</v>
      </c>
      <c r="BS122">
        <v>1</v>
      </c>
      <c r="BT122">
        <v>1</v>
      </c>
      <c r="BU122">
        <v>1</v>
      </c>
      <c r="BV122">
        <v>1</v>
      </c>
      <c r="BW122">
        <v>1</v>
      </c>
      <c r="BX122">
        <v>1</v>
      </c>
      <c r="BY122" t="s">
        <v>3</v>
      </c>
      <c r="BZ122">
        <v>130</v>
      </c>
      <c r="CA122">
        <v>85</v>
      </c>
      <c r="CE122">
        <v>0</v>
      </c>
      <c r="CF122">
        <v>0</v>
      </c>
      <c r="CG122">
        <v>0</v>
      </c>
      <c r="CM122">
        <v>0</v>
      </c>
      <c r="CN122" t="s">
        <v>3</v>
      </c>
      <c r="CO122">
        <v>0</v>
      </c>
      <c r="CP122">
        <f t="shared" si="121"/>
        <v>665.87</v>
      </c>
      <c r="CQ122">
        <f t="shared" si="122"/>
        <v>10422</v>
      </c>
      <c r="CR122">
        <f t="shared" si="123"/>
        <v>239.9</v>
      </c>
      <c r="CS122">
        <f t="shared" si="124"/>
        <v>12</v>
      </c>
      <c r="CT122">
        <f t="shared" si="125"/>
        <v>436</v>
      </c>
      <c r="CU122">
        <f t="shared" si="126"/>
        <v>0</v>
      </c>
      <c r="CV122">
        <f t="shared" si="127"/>
        <v>42.7</v>
      </c>
      <c r="CW122">
        <f t="shared" si="128"/>
        <v>1.03</v>
      </c>
      <c r="CX122">
        <f t="shared" si="129"/>
        <v>0</v>
      </c>
      <c r="CY122">
        <f t="shared" si="130"/>
        <v>31.4496</v>
      </c>
      <c r="CZ122">
        <f t="shared" si="131"/>
        <v>19.3536</v>
      </c>
      <c r="DC122" t="s">
        <v>3</v>
      </c>
      <c r="DD122" t="s">
        <v>3</v>
      </c>
      <c r="DE122" t="s">
        <v>3</v>
      </c>
      <c r="DF122" t="s">
        <v>3</v>
      </c>
      <c r="DG122" t="s">
        <v>3</v>
      </c>
      <c r="DH122" t="s">
        <v>3</v>
      </c>
      <c r="DI122" t="s">
        <v>3</v>
      </c>
      <c r="DJ122" t="s">
        <v>3</v>
      </c>
      <c r="DK122" t="s">
        <v>3</v>
      </c>
      <c r="DL122" t="s">
        <v>3</v>
      </c>
      <c r="DM122" t="s">
        <v>3</v>
      </c>
      <c r="DN122">
        <v>0</v>
      </c>
      <c r="DO122">
        <v>0</v>
      </c>
      <c r="DP122">
        <v>1</v>
      </c>
      <c r="DQ122">
        <v>1</v>
      </c>
      <c r="DU122">
        <v>1009</v>
      </c>
      <c r="DV122" t="s">
        <v>37</v>
      </c>
      <c r="DW122" t="s">
        <v>37</v>
      </c>
      <c r="DX122">
        <v>1000</v>
      </c>
      <c r="EE122">
        <v>31275790</v>
      </c>
      <c r="EF122">
        <v>2</v>
      </c>
      <c r="EG122" t="s">
        <v>22</v>
      </c>
      <c r="EH122">
        <v>0</v>
      </c>
      <c r="EI122" t="s">
        <v>3</v>
      </c>
      <c r="EJ122">
        <v>1</v>
      </c>
      <c r="EK122">
        <v>7001</v>
      </c>
      <c r="EL122" t="s">
        <v>410</v>
      </c>
      <c r="EM122" t="s">
        <v>369</v>
      </c>
      <c r="EO122" t="s">
        <v>3</v>
      </c>
      <c r="EQ122">
        <v>0</v>
      </c>
      <c r="ER122">
        <v>11097.74</v>
      </c>
      <c r="ES122">
        <v>10421.959999999999</v>
      </c>
      <c r="ET122">
        <v>239.81</v>
      </c>
      <c r="EU122">
        <v>11.95</v>
      </c>
      <c r="EV122">
        <v>435.97</v>
      </c>
      <c r="EW122">
        <v>42.7</v>
      </c>
      <c r="EX122">
        <v>1.03</v>
      </c>
      <c r="EY122">
        <v>0</v>
      </c>
      <c r="FQ122">
        <v>0</v>
      </c>
      <c r="FR122">
        <f t="shared" si="142"/>
        <v>0</v>
      </c>
      <c r="FS122">
        <v>0</v>
      </c>
      <c r="FT122" t="s">
        <v>25</v>
      </c>
      <c r="FU122" t="s">
        <v>26</v>
      </c>
      <c r="FX122">
        <v>117</v>
      </c>
      <c r="FY122">
        <v>72.25</v>
      </c>
      <c r="GA122" t="s">
        <v>3</v>
      </c>
      <c r="GD122">
        <v>1</v>
      </c>
      <c r="GF122">
        <v>1214698759</v>
      </c>
      <c r="GG122">
        <v>2</v>
      </c>
      <c r="GH122">
        <v>1</v>
      </c>
      <c r="GI122">
        <v>-2</v>
      </c>
      <c r="GJ122">
        <v>0</v>
      </c>
      <c r="GK122">
        <v>0</v>
      </c>
      <c r="GL122">
        <f t="shared" si="143"/>
        <v>0</v>
      </c>
      <c r="GM122">
        <f t="shared" si="134"/>
        <v>716.67</v>
      </c>
      <c r="GN122">
        <f t="shared" si="135"/>
        <v>716.67</v>
      </c>
      <c r="GO122">
        <f t="shared" si="136"/>
        <v>0</v>
      </c>
      <c r="GP122">
        <f t="shared" si="137"/>
        <v>0</v>
      </c>
      <c r="GR122">
        <v>0</v>
      </c>
      <c r="GS122">
        <v>3</v>
      </c>
      <c r="GT122">
        <v>0</v>
      </c>
      <c r="GU122" t="s">
        <v>3</v>
      </c>
      <c r="GV122">
        <f t="shared" si="138"/>
        <v>0</v>
      </c>
      <c r="GW122">
        <v>1</v>
      </c>
      <c r="GX122">
        <f t="shared" si="139"/>
        <v>0</v>
      </c>
      <c r="HA122">
        <v>0</v>
      </c>
      <c r="HB122">
        <v>0</v>
      </c>
      <c r="HC122">
        <f t="shared" si="140"/>
        <v>0</v>
      </c>
      <c r="IK122">
        <v>0</v>
      </c>
    </row>
    <row r="123" spans="1:245" x14ac:dyDescent="0.2">
      <c r="A123">
        <v>17</v>
      </c>
      <c r="B123">
        <v>1</v>
      </c>
      <c r="E123" t="s">
        <v>411</v>
      </c>
      <c r="F123" t="s">
        <v>412</v>
      </c>
      <c r="G123" t="s">
        <v>413</v>
      </c>
      <c r="H123" t="s">
        <v>108</v>
      </c>
      <c r="I123">
        <v>3</v>
      </c>
      <c r="J123">
        <v>0</v>
      </c>
      <c r="O123">
        <f t="shared" si="106"/>
        <v>1440</v>
      </c>
      <c r="P123">
        <f t="shared" si="107"/>
        <v>1440</v>
      </c>
      <c r="Q123">
        <f t="shared" si="108"/>
        <v>0</v>
      </c>
      <c r="R123">
        <f t="shared" si="109"/>
        <v>0</v>
      </c>
      <c r="S123">
        <f t="shared" si="110"/>
        <v>0</v>
      </c>
      <c r="T123">
        <f t="shared" si="111"/>
        <v>0</v>
      </c>
      <c r="U123">
        <f t="shared" si="112"/>
        <v>0</v>
      </c>
      <c r="V123">
        <f t="shared" si="113"/>
        <v>0</v>
      </c>
      <c r="W123">
        <f t="shared" si="114"/>
        <v>0</v>
      </c>
      <c r="X123">
        <f t="shared" si="115"/>
        <v>0</v>
      </c>
      <c r="Y123">
        <f t="shared" si="116"/>
        <v>0</v>
      </c>
      <c r="AA123">
        <v>31303232</v>
      </c>
      <c r="AB123">
        <f t="shared" si="141"/>
        <v>480</v>
      </c>
      <c r="AC123">
        <f t="shared" si="118"/>
        <v>480</v>
      </c>
      <c r="AD123">
        <f t="shared" si="101"/>
        <v>0</v>
      </c>
      <c r="AE123">
        <f t="shared" si="102"/>
        <v>0</v>
      </c>
      <c r="AF123">
        <f t="shared" si="103"/>
        <v>0</v>
      </c>
      <c r="AG123">
        <f t="shared" si="119"/>
        <v>0</v>
      </c>
      <c r="AH123">
        <f t="shared" si="104"/>
        <v>0</v>
      </c>
      <c r="AI123">
        <f t="shared" si="105"/>
        <v>0</v>
      </c>
      <c r="AJ123">
        <f t="shared" si="120"/>
        <v>0</v>
      </c>
      <c r="AK123">
        <v>480.03</v>
      </c>
      <c r="AL123">
        <v>480.03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1</v>
      </c>
      <c r="AW123">
        <v>1</v>
      </c>
      <c r="AZ123">
        <v>1</v>
      </c>
      <c r="BA123">
        <v>1</v>
      </c>
      <c r="BB123">
        <v>1</v>
      </c>
      <c r="BC123">
        <v>1</v>
      </c>
      <c r="BD123" t="s">
        <v>3</v>
      </c>
      <c r="BE123" t="s">
        <v>3</v>
      </c>
      <c r="BF123" t="s">
        <v>3</v>
      </c>
      <c r="BG123" t="s">
        <v>3</v>
      </c>
      <c r="BH123">
        <v>3</v>
      </c>
      <c r="BI123">
        <v>1</v>
      </c>
      <c r="BJ123" t="s">
        <v>414</v>
      </c>
      <c r="BM123">
        <v>500001</v>
      </c>
      <c r="BN123">
        <v>0</v>
      </c>
      <c r="BO123" t="s">
        <v>3</v>
      </c>
      <c r="BP123">
        <v>0</v>
      </c>
      <c r="BQ123">
        <v>8</v>
      </c>
      <c r="BR123">
        <v>0</v>
      </c>
      <c r="BS123">
        <v>1</v>
      </c>
      <c r="BT123">
        <v>1</v>
      </c>
      <c r="BU123">
        <v>1</v>
      </c>
      <c r="BV123">
        <v>1</v>
      </c>
      <c r="BW123">
        <v>1</v>
      </c>
      <c r="BX123">
        <v>1</v>
      </c>
      <c r="BY123" t="s">
        <v>3</v>
      </c>
      <c r="BZ123">
        <v>0</v>
      </c>
      <c r="CA123">
        <v>0</v>
      </c>
      <c r="CE123">
        <v>0</v>
      </c>
      <c r="CF123">
        <v>0</v>
      </c>
      <c r="CG123">
        <v>0</v>
      </c>
      <c r="CM123">
        <v>0</v>
      </c>
      <c r="CN123" t="s">
        <v>3</v>
      </c>
      <c r="CO123">
        <v>0</v>
      </c>
      <c r="CP123">
        <f t="shared" si="121"/>
        <v>1440</v>
      </c>
      <c r="CQ123">
        <f t="shared" si="122"/>
        <v>480</v>
      </c>
      <c r="CR123">
        <f t="shared" si="123"/>
        <v>0</v>
      </c>
      <c r="CS123">
        <f t="shared" si="124"/>
        <v>0</v>
      </c>
      <c r="CT123">
        <f t="shared" si="125"/>
        <v>0</v>
      </c>
      <c r="CU123">
        <f t="shared" si="126"/>
        <v>0</v>
      </c>
      <c r="CV123">
        <f t="shared" si="127"/>
        <v>0</v>
      </c>
      <c r="CW123">
        <f t="shared" si="128"/>
        <v>0</v>
      </c>
      <c r="CX123">
        <f t="shared" si="129"/>
        <v>0</v>
      </c>
      <c r="CY123">
        <f t="shared" si="130"/>
        <v>0</v>
      </c>
      <c r="CZ123">
        <f t="shared" si="131"/>
        <v>0</v>
      </c>
      <c r="DC123" t="s">
        <v>3</v>
      </c>
      <c r="DD123" t="s">
        <v>3</v>
      </c>
      <c r="DE123" t="s">
        <v>3</v>
      </c>
      <c r="DF123" t="s">
        <v>3</v>
      </c>
      <c r="DG123" t="s">
        <v>3</v>
      </c>
      <c r="DH123" t="s">
        <v>3</v>
      </c>
      <c r="DI123" t="s">
        <v>3</v>
      </c>
      <c r="DJ123" t="s">
        <v>3</v>
      </c>
      <c r="DK123" t="s">
        <v>3</v>
      </c>
      <c r="DL123" t="s">
        <v>3</v>
      </c>
      <c r="DM123" t="s">
        <v>3</v>
      </c>
      <c r="DN123">
        <v>0</v>
      </c>
      <c r="DO123">
        <v>0</v>
      </c>
      <c r="DP123">
        <v>1</v>
      </c>
      <c r="DQ123">
        <v>1</v>
      </c>
      <c r="DU123">
        <v>1010</v>
      </c>
      <c r="DV123" t="s">
        <v>108</v>
      </c>
      <c r="DW123" t="s">
        <v>108</v>
      </c>
      <c r="DX123">
        <v>1</v>
      </c>
      <c r="EE123">
        <v>31275733</v>
      </c>
      <c r="EF123">
        <v>8</v>
      </c>
      <c r="EG123" t="s">
        <v>83</v>
      </c>
      <c r="EH123">
        <v>0</v>
      </c>
      <c r="EI123" t="s">
        <v>3</v>
      </c>
      <c r="EJ123">
        <v>1</v>
      </c>
      <c r="EK123">
        <v>500001</v>
      </c>
      <c r="EL123" t="s">
        <v>84</v>
      </c>
      <c r="EM123" t="s">
        <v>85</v>
      </c>
      <c r="EO123" t="s">
        <v>3</v>
      </c>
      <c r="EQ123">
        <v>0</v>
      </c>
      <c r="ER123">
        <v>480.03</v>
      </c>
      <c r="ES123">
        <v>480.03</v>
      </c>
      <c r="ET123">
        <v>0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5</v>
      </c>
      <c r="FC123">
        <v>1</v>
      </c>
      <c r="FD123">
        <v>18</v>
      </c>
      <c r="FF123">
        <v>5000</v>
      </c>
      <c r="FQ123">
        <v>0</v>
      </c>
      <c r="FR123">
        <f t="shared" si="142"/>
        <v>0</v>
      </c>
      <c r="FS123">
        <v>0</v>
      </c>
      <c r="FX123">
        <v>0</v>
      </c>
      <c r="FY123">
        <v>0</v>
      </c>
      <c r="GA123" t="s">
        <v>415</v>
      </c>
      <c r="GD123">
        <v>1</v>
      </c>
      <c r="GF123">
        <v>-1171829938</v>
      </c>
      <c r="GG123">
        <v>2</v>
      </c>
      <c r="GH123">
        <v>3</v>
      </c>
      <c r="GI123">
        <v>3</v>
      </c>
      <c r="GJ123">
        <v>0</v>
      </c>
      <c r="GK123">
        <v>0</v>
      </c>
      <c r="GL123">
        <f t="shared" si="143"/>
        <v>0</v>
      </c>
      <c r="GM123">
        <f t="shared" si="134"/>
        <v>1440</v>
      </c>
      <c r="GN123">
        <f t="shared" si="135"/>
        <v>1440</v>
      </c>
      <c r="GO123">
        <f t="shared" si="136"/>
        <v>0</v>
      </c>
      <c r="GP123">
        <f t="shared" si="137"/>
        <v>0</v>
      </c>
      <c r="GR123">
        <v>1</v>
      </c>
      <c r="GS123">
        <v>1</v>
      </c>
      <c r="GT123">
        <v>0</v>
      </c>
      <c r="GU123" t="s">
        <v>3</v>
      </c>
      <c r="GV123">
        <f t="shared" si="138"/>
        <v>0</v>
      </c>
      <c r="GW123">
        <v>1</v>
      </c>
      <c r="GX123">
        <f t="shared" si="139"/>
        <v>0</v>
      </c>
      <c r="HA123">
        <v>0</v>
      </c>
      <c r="HB123">
        <v>0</v>
      </c>
      <c r="HC123">
        <f t="shared" si="140"/>
        <v>0</v>
      </c>
      <c r="IK123">
        <v>0</v>
      </c>
    </row>
    <row r="124" spans="1:245" x14ac:dyDescent="0.2">
      <c r="A124">
        <v>17</v>
      </c>
      <c r="B124">
        <v>1</v>
      </c>
      <c r="E124" t="s">
        <v>416</v>
      </c>
      <c r="F124" t="s">
        <v>417</v>
      </c>
      <c r="G124" t="s">
        <v>418</v>
      </c>
      <c r="H124" t="s">
        <v>419</v>
      </c>
      <c r="I124">
        <v>11</v>
      </c>
      <c r="J124">
        <v>0</v>
      </c>
      <c r="O124">
        <f>0</f>
        <v>0</v>
      </c>
      <c r="P124">
        <f>0</f>
        <v>0</v>
      </c>
      <c r="Q124">
        <f>0</f>
        <v>0</v>
      </c>
      <c r="R124">
        <f>0</f>
        <v>0</v>
      </c>
      <c r="S124">
        <f>0</f>
        <v>0</v>
      </c>
      <c r="T124">
        <f>0</f>
        <v>0</v>
      </c>
      <c r="U124">
        <f>0</f>
        <v>0</v>
      </c>
      <c r="V124">
        <f>0</f>
        <v>0</v>
      </c>
      <c r="W124">
        <f>0</f>
        <v>0</v>
      </c>
      <c r="X124">
        <f>0</f>
        <v>0</v>
      </c>
      <c r="Y124">
        <f>0</f>
        <v>0</v>
      </c>
      <c r="AA124">
        <v>31303232</v>
      </c>
      <c r="AB124">
        <f>ROUND((AK124),1)</f>
        <v>43</v>
      </c>
      <c r="AC124">
        <f>0</f>
        <v>0</v>
      </c>
      <c r="AD124">
        <f>0</f>
        <v>0</v>
      </c>
      <c r="AE124">
        <f>0</f>
        <v>0</v>
      </c>
      <c r="AF124">
        <f>0</f>
        <v>0</v>
      </c>
      <c r="AG124">
        <f>0</f>
        <v>0</v>
      </c>
      <c r="AH124">
        <f>0</f>
        <v>0</v>
      </c>
      <c r="AI124">
        <f>0</f>
        <v>0</v>
      </c>
      <c r="AJ124">
        <f>0</f>
        <v>0</v>
      </c>
      <c r="AK124">
        <v>42.98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1</v>
      </c>
      <c r="AW124">
        <v>1</v>
      </c>
      <c r="AZ124">
        <v>1</v>
      </c>
      <c r="BA124">
        <v>1</v>
      </c>
      <c r="BB124">
        <v>1</v>
      </c>
      <c r="BC124">
        <v>1</v>
      </c>
      <c r="BD124" t="s">
        <v>3</v>
      </c>
      <c r="BE124" t="s">
        <v>3</v>
      </c>
      <c r="BF124" t="s">
        <v>3</v>
      </c>
      <c r="BG124" t="s">
        <v>3</v>
      </c>
      <c r="BH124">
        <v>0</v>
      </c>
      <c r="BI124">
        <v>1</v>
      </c>
      <c r="BJ124" t="s">
        <v>420</v>
      </c>
      <c r="BM124">
        <v>700004</v>
      </c>
      <c r="BN124">
        <v>0</v>
      </c>
      <c r="BO124" t="s">
        <v>3</v>
      </c>
      <c r="BP124">
        <v>0</v>
      </c>
      <c r="BQ124">
        <v>19</v>
      </c>
      <c r="BR124">
        <v>0</v>
      </c>
      <c r="BS124">
        <v>1</v>
      </c>
      <c r="BT124">
        <v>1</v>
      </c>
      <c r="BU124">
        <v>1</v>
      </c>
      <c r="BV124">
        <v>1</v>
      </c>
      <c r="BW124">
        <v>1</v>
      </c>
      <c r="BX124">
        <v>1</v>
      </c>
      <c r="BY124" t="s">
        <v>3</v>
      </c>
      <c r="BZ124">
        <v>0</v>
      </c>
      <c r="CA124">
        <v>0</v>
      </c>
      <c r="CE124">
        <v>0</v>
      </c>
      <c r="CF124">
        <v>0</v>
      </c>
      <c r="CG124">
        <v>0</v>
      </c>
      <c r="CM124">
        <v>0</v>
      </c>
      <c r="CN124" t="s">
        <v>3</v>
      </c>
      <c r="CO124">
        <v>0</v>
      </c>
      <c r="CP124">
        <f>AB124*AZ124</f>
        <v>43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C124" t="s">
        <v>3</v>
      </c>
      <c r="DD124" t="s">
        <v>3</v>
      </c>
      <c r="DE124" t="s">
        <v>3</v>
      </c>
      <c r="DF124" t="s">
        <v>3</v>
      </c>
      <c r="DG124" t="s">
        <v>3</v>
      </c>
      <c r="DH124" t="s">
        <v>3</v>
      </c>
      <c r="DI124" t="s">
        <v>3</v>
      </c>
      <c r="DJ124" t="s">
        <v>3</v>
      </c>
      <c r="DK124" t="s">
        <v>3</v>
      </c>
      <c r="DL124" t="s">
        <v>3</v>
      </c>
      <c r="DM124" t="s">
        <v>3</v>
      </c>
      <c r="DN124">
        <v>0</v>
      </c>
      <c r="DO124">
        <v>0</v>
      </c>
      <c r="DP124">
        <v>1</v>
      </c>
      <c r="DQ124">
        <v>1</v>
      </c>
      <c r="DU124">
        <v>1013</v>
      </c>
      <c r="DV124" t="s">
        <v>419</v>
      </c>
      <c r="DW124" t="s">
        <v>419</v>
      </c>
      <c r="DX124">
        <v>1</v>
      </c>
      <c r="EE124">
        <v>31275988</v>
      </c>
      <c r="EF124">
        <v>19</v>
      </c>
      <c r="EG124" t="s">
        <v>421</v>
      </c>
      <c r="EH124">
        <v>0</v>
      </c>
      <c r="EI124" t="s">
        <v>3</v>
      </c>
      <c r="EJ124">
        <v>1</v>
      </c>
      <c r="EK124">
        <v>700004</v>
      </c>
      <c r="EL124" t="s">
        <v>422</v>
      </c>
      <c r="EM124" t="s">
        <v>423</v>
      </c>
      <c r="EO124" t="s">
        <v>3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>
        <v>0</v>
      </c>
      <c r="EX124">
        <v>0</v>
      </c>
      <c r="EY124">
        <v>0</v>
      </c>
      <c r="FQ124">
        <v>0</v>
      </c>
      <c r="FR124">
        <f t="shared" si="142"/>
        <v>0</v>
      </c>
      <c r="FS124">
        <v>0</v>
      </c>
      <c r="FX124">
        <v>0</v>
      </c>
      <c r="FY124">
        <v>0</v>
      </c>
      <c r="GA124" t="s">
        <v>3</v>
      </c>
      <c r="GD124">
        <v>1</v>
      </c>
      <c r="GF124">
        <v>68385352</v>
      </c>
      <c r="GG124">
        <v>2</v>
      </c>
      <c r="GH124">
        <v>1</v>
      </c>
      <c r="GI124">
        <v>-2</v>
      </c>
      <c r="GJ124">
        <v>2</v>
      </c>
      <c r="GK124">
        <v>0</v>
      </c>
      <c r="GL124">
        <f t="shared" si="143"/>
        <v>0</v>
      </c>
      <c r="GM124">
        <f>ROUND(CP124*I124,2)</f>
        <v>473</v>
      </c>
      <c r="GN124">
        <f>IF(OR(BI124=0,BI124=1),ROUND(CP124*I124,2),0)</f>
        <v>473</v>
      </c>
      <c r="GO124">
        <f>IF(BI124=2,ROUND(CP124*I124,2),0)</f>
        <v>0</v>
      </c>
      <c r="GP124">
        <f>IF(BI124=4,ROUND(CP124*I124,2)+GX124,0)</f>
        <v>0</v>
      </c>
      <c r="GR124">
        <v>0</v>
      </c>
      <c r="GS124">
        <v>3</v>
      </c>
      <c r="GT124">
        <v>0</v>
      </c>
      <c r="GU124" t="s">
        <v>3</v>
      </c>
      <c r="GV124">
        <f>0</f>
        <v>0</v>
      </c>
      <c r="GW124">
        <v>1</v>
      </c>
      <c r="GX124">
        <f>0</f>
        <v>0</v>
      </c>
      <c r="HA124">
        <v>0</v>
      </c>
      <c r="HB124">
        <v>0</v>
      </c>
      <c r="HC124">
        <v>0</v>
      </c>
      <c r="IK124">
        <v>0</v>
      </c>
    </row>
    <row r="125" spans="1:245" x14ac:dyDescent="0.2">
      <c r="A125">
        <v>17</v>
      </c>
      <c r="B125">
        <v>1</v>
      </c>
      <c r="E125" t="s">
        <v>424</v>
      </c>
      <c r="F125" t="s">
        <v>425</v>
      </c>
      <c r="G125" t="s">
        <v>426</v>
      </c>
      <c r="H125" t="s">
        <v>419</v>
      </c>
      <c r="I125">
        <v>11</v>
      </c>
      <c r="J125">
        <v>0</v>
      </c>
      <c r="O125">
        <f>0</f>
        <v>0</v>
      </c>
      <c r="P125">
        <f>0</f>
        <v>0</v>
      </c>
      <c r="Q125">
        <f>0</f>
        <v>0</v>
      </c>
      <c r="R125">
        <f>0</f>
        <v>0</v>
      </c>
      <c r="S125">
        <f>0</f>
        <v>0</v>
      </c>
      <c r="T125">
        <f>0</f>
        <v>0</v>
      </c>
      <c r="U125">
        <f>0</f>
        <v>0</v>
      </c>
      <c r="V125">
        <f>0</f>
        <v>0</v>
      </c>
      <c r="W125">
        <f>0</f>
        <v>0</v>
      </c>
      <c r="X125">
        <f>0</f>
        <v>0</v>
      </c>
      <c r="Y125">
        <f>0</f>
        <v>0</v>
      </c>
      <c r="AA125">
        <v>31303232</v>
      </c>
      <c r="AB125">
        <f>ROUND((AK125),1)</f>
        <v>6.7</v>
      </c>
      <c r="AC125">
        <f>0</f>
        <v>0</v>
      </c>
      <c r="AD125">
        <f>0</f>
        <v>0</v>
      </c>
      <c r="AE125">
        <f>0</f>
        <v>0</v>
      </c>
      <c r="AF125">
        <f>0</f>
        <v>0</v>
      </c>
      <c r="AG125">
        <f>0</f>
        <v>0</v>
      </c>
      <c r="AH125">
        <f>0</f>
        <v>0</v>
      </c>
      <c r="AI125">
        <f>0</f>
        <v>0</v>
      </c>
      <c r="AJ125">
        <f>0</f>
        <v>0</v>
      </c>
      <c r="AK125">
        <v>6.69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1</v>
      </c>
      <c r="AW125">
        <v>1</v>
      </c>
      <c r="AZ125">
        <v>1</v>
      </c>
      <c r="BA125">
        <v>1</v>
      </c>
      <c r="BB125">
        <v>1</v>
      </c>
      <c r="BC125">
        <v>1</v>
      </c>
      <c r="BD125" t="s">
        <v>3</v>
      </c>
      <c r="BE125" t="s">
        <v>3</v>
      </c>
      <c r="BF125" t="s">
        <v>3</v>
      </c>
      <c r="BG125" t="s">
        <v>3</v>
      </c>
      <c r="BH125">
        <v>0</v>
      </c>
      <c r="BI125">
        <v>1</v>
      </c>
      <c r="BJ125" t="s">
        <v>427</v>
      </c>
      <c r="BM125">
        <v>700005</v>
      </c>
      <c r="BN125">
        <v>0</v>
      </c>
      <c r="BO125" t="s">
        <v>3</v>
      </c>
      <c r="BP125">
        <v>0</v>
      </c>
      <c r="BQ125">
        <v>10</v>
      </c>
      <c r="BR125">
        <v>0</v>
      </c>
      <c r="BS125">
        <v>1</v>
      </c>
      <c r="BT125">
        <v>1</v>
      </c>
      <c r="BU125">
        <v>1</v>
      </c>
      <c r="BV125">
        <v>1</v>
      </c>
      <c r="BW125">
        <v>1</v>
      </c>
      <c r="BX125">
        <v>1</v>
      </c>
      <c r="BY125" t="s">
        <v>3</v>
      </c>
      <c r="BZ125">
        <v>0</v>
      </c>
      <c r="CA125">
        <v>0</v>
      </c>
      <c r="CE125">
        <v>0</v>
      </c>
      <c r="CF125">
        <v>0</v>
      </c>
      <c r="CG125">
        <v>0</v>
      </c>
      <c r="CM125">
        <v>0</v>
      </c>
      <c r="CN125" t="s">
        <v>3</v>
      </c>
      <c r="CO125">
        <v>0</v>
      </c>
      <c r="CP125">
        <f>AB125*AZ125</f>
        <v>6.7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C125" t="s">
        <v>3</v>
      </c>
      <c r="DD125" t="s">
        <v>3</v>
      </c>
      <c r="DE125" t="s">
        <v>3</v>
      </c>
      <c r="DF125" t="s">
        <v>3</v>
      </c>
      <c r="DG125" t="s">
        <v>3</v>
      </c>
      <c r="DH125" t="s">
        <v>3</v>
      </c>
      <c r="DI125" t="s">
        <v>3</v>
      </c>
      <c r="DJ125" t="s">
        <v>3</v>
      </c>
      <c r="DK125" t="s">
        <v>3</v>
      </c>
      <c r="DL125" t="s">
        <v>3</v>
      </c>
      <c r="DM125" t="s">
        <v>3</v>
      </c>
      <c r="DN125">
        <v>0</v>
      </c>
      <c r="DO125">
        <v>0</v>
      </c>
      <c r="DP125">
        <v>1</v>
      </c>
      <c r="DQ125">
        <v>1</v>
      </c>
      <c r="DU125">
        <v>1013</v>
      </c>
      <c r="DV125" t="s">
        <v>419</v>
      </c>
      <c r="DW125" t="s">
        <v>419</v>
      </c>
      <c r="DX125">
        <v>1</v>
      </c>
      <c r="EE125">
        <v>31275992</v>
      </c>
      <c r="EF125">
        <v>10</v>
      </c>
      <c r="EG125" t="s">
        <v>428</v>
      </c>
      <c r="EH125">
        <v>0</v>
      </c>
      <c r="EI125" t="s">
        <v>3</v>
      </c>
      <c r="EJ125">
        <v>1</v>
      </c>
      <c r="EK125">
        <v>700005</v>
      </c>
      <c r="EL125" t="s">
        <v>429</v>
      </c>
      <c r="EM125" t="s">
        <v>430</v>
      </c>
      <c r="EO125" t="s">
        <v>3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EY125">
        <v>0</v>
      </c>
      <c r="FQ125">
        <v>0</v>
      </c>
      <c r="FR125">
        <f t="shared" si="142"/>
        <v>0</v>
      </c>
      <c r="FS125">
        <v>0</v>
      </c>
      <c r="FX125">
        <v>0</v>
      </c>
      <c r="FY125">
        <v>0</v>
      </c>
      <c r="GA125" t="s">
        <v>3</v>
      </c>
      <c r="GD125">
        <v>1</v>
      </c>
      <c r="GF125">
        <v>-1747069747</v>
      </c>
      <c r="GG125">
        <v>2</v>
      </c>
      <c r="GH125">
        <v>1</v>
      </c>
      <c r="GI125">
        <v>-2</v>
      </c>
      <c r="GJ125">
        <v>2</v>
      </c>
      <c r="GK125">
        <v>0</v>
      </c>
      <c r="GL125">
        <f t="shared" si="143"/>
        <v>0</v>
      </c>
      <c r="GM125">
        <f>ROUND(CP125*I125,2)</f>
        <v>73.7</v>
      </c>
      <c r="GN125">
        <f>IF(OR(BI125=0,BI125=1),ROUND(CP125*I125,2),0)</f>
        <v>73.7</v>
      </c>
      <c r="GO125">
        <f>IF(BI125=2,ROUND(CP125*I125,2),0)</f>
        <v>0</v>
      </c>
      <c r="GP125">
        <f>IF(BI125=4,ROUND(CP125*I125,2)+GX125,0)</f>
        <v>0</v>
      </c>
      <c r="GR125">
        <v>0</v>
      </c>
      <c r="GS125">
        <v>3</v>
      </c>
      <c r="GT125">
        <v>0</v>
      </c>
      <c r="GU125" t="s">
        <v>3</v>
      </c>
      <c r="GV125">
        <f>0</f>
        <v>0</v>
      </c>
      <c r="GW125">
        <v>1</v>
      </c>
      <c r="GX125">
        <f>0</f>
        <v>0</v>
      </c>
      <c r="HA125">
        <v>0</v>
      </c>
      <c r="HB125">
        <v>0</v>
      </c>
      <c r="HC125">
        <v>0</v>
      </c>
      <c r="IK125">
        <v>0</v>
      </c>
    </row>
    <row r="127" spans="1:245" x14ac:dyDescent="0.2">
      <c r="A127" s="2">
        <v>51</v>
      </c>
      <c r="B127" s="2">
        <f>B20</f>
        <v>1</v>
      </c>
      <c r="C127" s="2">
        <f>A20</f>
        <v>3</v>
      </c>
      <c r="D127" s="2">
        <f>ROW(A20)</f>
        <v>20</v>
      </c>
      <c r="E127" s="2"/>
      <c r="F127" s="2" t="str">
        <f>IF(F20&lt;&gt;"",F20,"")</f>
        <v>Новая локальная смета</v>
      </c>
      <c r="G127" s="2" t="str">
        <f>IF(G20&lt;&gt;"",G20,"")</f>
        <v>Новая локальная смета</v>
      </c>
      <c r="H127" s="2">
        <v>0</v>
      </c>
      <c r="I127" s="2"/>
      <c r="J127" s="2"/>
      <c r="K127" s="2"/>
      <c r="L127" s="2"/>
      <c r="M127" s="2"/>
      <c r="N127" s="2"/>
      <c r="O127" s="2">
        <f t="shared" ref="O127:T127" si="144">ROUND(AB127,2)</f>
        <v>113752.27</v>
      </c>
      <c r="P127" s="2">
        <f t="shared" si="144"/>
        <v>95328.57</v>
      </c>
      <c r="Q127" s="2">
        <f t="shared" si="144"/>
        <v>2251.1799999999998</v>
      </c>
      <c r="R127" s="2">
        <f t="shared" si="144"/>
        <v>294.49</v>
      </c>
      <c r="S127" s="2">
        <f t="shared" si="144"/>
        <v>16172.52</v>
      </c>
      <c r="T127" s="2">
        <f t="shared" si="144"/>
        <v>0</v>
      </c>
      <c r="U127" s="2">
        <f>AH127</f>
        <v>1854.0185799999999</v>
      </c>
      <c r="V127" s="2">
        <f>AI127</f>
        <v>24.313514999999999</v>
      </c>
      <c r="W127" s="2">
        <f>ROUND(AJ127,2)</f>
        <v>0</v>
      </c>
      <c r="X127" s="2">
        <f>ROUND(AK127,2)</f>
        <v>15948.35</v>
      </c>
      <c r="Y127" s="2">
        <f>ROUND(AL127,2)</f>
        <v>9174.56</v>
      </c>
      <c r="Z127" s="2"/>
      <c r="AA127" s="2"/>
      <c r="AB127" s="2">
        <f>ROUND(SUMIF(AA24:AA125,"=31303232",O24:O125),2)</f>
        <v>113752.27</v>
      </c>
      <c r="AC127" s="2">
        <f>ROUND(SUMIF(AA24:AA125,"=31303232",P24:P125),2)</f>
        <v>95328.57</v>
      </c>
      <c r="AD127" s="2">
        <f>ROUND(SUMIF(AA24:AA125,"=31303232",Q24:Q125),2)</f>
        <v>2251.1799999999998</v>
      </c>
      <c r="AE127" s="2">
        <f>ROUND(SUMIF(AA24:AA125,"=31303232",R24:R125),2)</f>
        <v>294.49</v>
      </c>
      <c r="AF127" s="2">
        <f>ROUND(SUMIF(AA24:AA125,"=31303232",S24:S125),2)</f>
        <v>16172.52</v>
      </c>
      <c r="AG127" s="2">
        <f>ROUND(SUMIF(AA24:AA125,"=31303232",T24:T125),2)</f>
        <v>0</v>
      </c>
      <c r="AH127" s="2">
        <f>SUMIF(AA24:AA125,"=31303232",U24:U125)</f>
        <v>1854.0185799999999</v>
      </c>
      <c r="AI127" s="2">
        <f>SUMIF(AA24:AA125,"=31303232",V24:V125)</f>
        <v>24.313514999999999</v>
      </c>
      <c r="AJ127" s="2">
        <f>ROUND(SUMIF(AA24:AA125,"=31303232",W24:W125),2)</f>
        <v>0</v>
      </c>
      <c r="AK127" s="2">
        <f>ROUND(SUMIF(AA24:AA125,"=31303232",X24:X125),2)</f>
        <v>15948.35</v>
      </c>
      <c r="AL127" s="2">
        <f>ROUND(SUMIF(AA24:AA125,"=31303232",Y24:Y125),2)</f>
        <v>9174.56</v>
      </c>
      <c r="AM127" s="2"/>
      <c r="AN127" s="2"/>
      <c r="AO127" s="2">
        <f t="shared" ref="AO127:BC127" si="145">ROUND(BX127,2)</f>
        <v>0</v>
      </c>
      <c r="AP127" s="2">
        <f t="shared" si="145"/>
        <v>0</v>
      </c>
      <c r="AQ127" s="2">
        <f t="shared" si="145"/>
        <v>0</v>
      </c>
      <c r="AR127" s="2">
        <f t="shared" si="145"/>
        <v>139421.88</v>
      </c>
      <c r="AS127" s="2">
        <f t="shared" si="145"/>
        <v>139421.88</v>
      </c>
      <c r="AT127" s="2">
        <f t="shared" si="145"/>
        <v>0</v>
      </c>
      <c r="AU127" s="2">
        <f t="shared" si="145"/>
        <v>0</v>
      </c>
      <c r="AV127" s="2">
        <f t="shared" si="145"/>
        <v>95328.57</v>
      </c>
      <c r="AW127" s="2">
        <f t="shared" si="145"/>
        <v>95328.57</v>
      </c>
      <c r="AX127" s="2">
        <f t="shared" si="145"/>
        <v>0</v>
      </c>
      <c r="AY127" s="2">
        <f t="shared" si="145"/>
        <v>95328.57</v>
      </c>
      <c r="AZ127" s="2">
        <f t="shared" si="145"/>
        <v>0</v>
      </c>
      <c r="BA127" s="2">
        <f t="shared" si="145"/>
        <v>0</v>
      </c>
      <c r="BB127" s="2">
        <f t="shared" si="145"/>
        <v>0</v>
      </c>
      <c r="BC127" s="2">
        <f t="shared" si="145"/>
        <v>0</v>
      </c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>
        <f>ROUND(SUMIF(AA24:AA125,"=31303232",FQ24:FQ125),2)</f>
        <v>0</v>
      </c>
      <c r="BY127" s="2">
        <f>ROUND(SUMIF(AA24:AA125,"=31303232",FR24:FR125),2)</f>
        <v>0</v>
      </c>
      <c r="BZ127" s="2">
        <f>ROUND(SUMIF(AA24:AA125,"=31303232",GL24:GL125),2)</f>
        <v>0</v>
      </c>
      <c r="CA127" s="2">
        <f>ROUND(SUMIF(AA24:AA125,"=31303232",GM24:GM125),2)</f>
        <v>139421.88</v>
      </c>
      <c r="CB127" s="2">
        <f>ROUND(SUMIF(AA24:AA125,"=31303232",GN24:GN125),2)</f>
        <v>139421.88</v>
      </c>
      <c r="CC127" s="2">
        <f>ROUND(SUMIF(AA24:AA125,"=31303232",GO24:GO125),2)</f>
        <v>0</v>
      </c>
      <c r="CD127" s="2">
        <f>ROUND(SUMIF(AA24:AA125,"=31303232",GP24:GP125),2)</f>
        <v>0</v>
      </c>
      <c r="CE127" s="2">
        <f>AC127-BX127</f>
        <v>95328.57</v>
      </c>
      <c r="CF127" s="2">
        <f>AC127-BY127</f>
        <v>95328.57</v>
      </c>
      <c r="CG127" s="2">
        <f>BX127-BZ127</f>
        <v>0</v>
      </c>
      <c r="CH127" s="2">
        <f>AC127-BX127-BY127+BZ127</f>
        <v>95328.57</v>
      </c>
      <c r="CI127" s="2">
        <f>BY127-BZ127</f>
        <v>0</v>
      </c>
      <c r="CJ127" s="2">
        <f>ROUND(SUMIF(AA24:AA125,"=31303232",GX24:GX125),2)</f>
        <v>0</v>
      </c>
      <c r="CK127" s="2">
        <f>ROUND(SUMIF(AA24:AA125,"=31303232",GY24:GY125),2)</f>
        <v>0</v>
      </c>
      <c r="CL127" s="2">
        <f>ROUND(SUMIF(AA24:AA125,"=31303232",GZ24:GZ125),2)</f>
        <v>0</v>
      </c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>
        <v>0</v>
      </c>
    </row>
    <row r="129" spans="1:23" x14ac:dyDescent="0.2">
      <c r="A129" s="4">
        <v>50</v>
      </c>
      <c r="B129" s="4">
        <v>1</v>
      </c>
      <c r="C129" s="4">
        <v>0</v>
      </c>
      <c r="D129" s="4">
        <v>1</v>
      </c>
      <c r="E129" s="4">
        <v>201</v>
      </c>
      <c r="F129" s="4">
        <f>ROUND(Source!O127,O129)</f>
        <v>113752.27</v>
      </c>
      <c r="G129" s="4" t="s">
        <v>431</v>
      </c>
      <c r="H129" s="4" t="s">
        <v>432</v>
      </c>
      <c r="I129" s="4"/>
      <c r="J129" s="4"/>
      <c r="K129" s="4">
        <v>201</v>
      </c>
      <c r="L129" s="4">
        <v>1</v>
      </c>
      <c r="M129" s="4">
        <v>0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/>
    </row>
    <row r="130" spans="1:23" x14ac:dyDescent="0.2">
      <c r="A130" s="4">
        <v>50</v>
      </c>
      <c r="B130" s="4">
        <v>1</v>
      </c>
      <c r="C130" s="4">
        <v>0</v>
      </c>
      <c r="D130" s="4">
        <v>1</v>
      </c>
      <c r="E130" s="4">
        <v>202</v>
      </c>
      <c r="F130" s="4">
        <f>ROUND(Source!P127,O130)</f>
        <v>95328.57</v>
      </c>
      <c r="G130" s="4" t="s">
        <v>433</v>
      </c>
      <c r="H130" s="4" t="s">
        <v>434</v>
      </c>
      <c r="I130" s="4"/>
      <c r="J130" s="4"/>
      <c r="K130" s="4">
        <v>202</v>
      </c>
      <c r="L130" s="4">
        <v>2</v>
      </c>
      <c r="M130" s="4">
        <v>0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3" x14ac:dyDescent="0.2">
      <c r="A131" s="4">
        <v>50</v>
      </c>
      <c r="B131" s="4">
        <v>0</v>
      </c>
      <c r="C131" s="4">
        <v>0</v>
      </c>
      <c r="D131" s="4">
        <v>1</v>
      </c>
      <c r="E131" s="4">
        <v>222</v>
      </c>
      <c r="F131" s="4">
        <f>ROUND(Source!AO127,O131)</f>
        <v>0</v>
      </c>
      <c r="G131" s="4" t="s">
        <v>435</v>
      </c>
      <c r="H131" s="4" t="s">
        <v>436</v>
      </c>
      <c r="I131" s="4"/>
      <c r="J131" s="4"/>
      <c r="K131" s="4">
        <v>222</v>
      </c>
      <c r="L131" s="4">
        <v>3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3" x14ac:dyDescent="0.2">
      <c r="A132" s="4">
        <v>50</v>
      </c>
      <c r="B132" s="4">
        <v>0</v>
      </c>
      <c r="C132" s="4">
        <v>0</v>
      </c>
      <c r="D132" s="4">
        <v>1</v>
      </c>
      <c r="E132" s="4">
        <v>225</v>
      </c>
      <c r="F132" s="4">
        <f>ROUND(Source!AV127,O132)</f>
        <v>95328.57</v>
      </c>
      <c r="G132" s="4" t="s">
        <v>437</v>
      </c>
      <c r="H132" s="4" t="s">
        <v>438</v>
      </c>
      <c r="I132" s="4"/>
      <c r="J132" s="4"/>
      <c r="K132" s="4">
        <v>225</v>
      </c>
      <c r="L132" s="4">
        <v>4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3" spans="1:23" x14ac:dyDescent="0.2">
      <c r="A133" s="4">
        <v>50</v>
      </c>
      <c r="B133" s="4">
        <v>0</v>
      </c>
      <c r="C133" s="4">
        <v>0</v>
      </c>
      <c r="D133" s="4">
        <v>1</v>
      </c>
      <c r="E133" s="4">
        <v>226</v>
      </c>
      <c r="F133" s="4">
        <f>ROUND(Source!AW127,O133)</f>
        <v>95328.57</v>
      </c>
      <c r="G133" s="4" t="s">
        <v>439</v>
      </c>
      <c r="H133" s="4" t="s">
        <v>440</v>
      </c>
      <c r="I133" s="4"/>
      <c r="J133" s="4"/>
      <c r="K133" s="4">
        <v>226</v>
      </c>
      <c r="L133" s="4">
        <v>5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/>
    </row>
    <row r="134" spans="1:23" x14ac:dyDescent="0.2">
      <c r="A134" s="4">
        <v>50</v>
      </c>
      <c r="B134" s="4">
        <v>0</v>
      </c>
      <c r="C134" s="4">
        <v>0</v>
      </c>
      <c r="D134" s="4">
        <v>1</v>
      </c>
      <c r="E134" s="4">
        <v>227</v>
      </c>
      <c r="F134" s="4">
        <f>ROUND(Source!AX127,O134)</f>
        <v>0</v>
      </c>
      <c r="G134" s="4" t="s">
        <v>441</v>
      </c>
      <c r="H134" s="4" t="s">
        <v>442</v>
      </c>
      <c r="I134" s="4"/>
      <c r="J134" s="4"/>
      <c r="K134" s="4">
        <v>227</v>
      </c>
      <c r="L134" s="4">
        <v>6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/>
    </row>
    <row r="135" spans="1:23" x14ac:dyDescent="0.2">
      <c r="A135" s="4">
        <v>50</v>
      </c>
      <c r="B135" s="4">
        <v>0</v>
      </c>
      <c r="C135" s="4">
        <v>0</v>
      </c>
      <c r="D135" s="4">
        <v>1</v>
      </c>
      <c r="E135" s="4">
        <v>228</v>
      </c>
      <c r="F135" s="4">
        <f>ROUND(Source!AY127,O135)</f>
        <v>95328.57</v>
      </c>
      <c r="G135" s="4" t="s">
        <v>443</v>
      </c>
      <c r="H135" s="4" t="s">
        <v>444</v>
      </c>
      <c r="I135" s="4"/>
      <c r="J135" s="4"/>
      <c r="K135" s="4">
        <v>228</v>
      </c>
      <c r="L135" s="4">
        <v>7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3" x14ac:dyDescent="0.2">
      <c r="A136" s="4">
        <v>50</v>
      </c>
      <c r="B136" s="4">
        <v>0</v>
      </c>
      <c r="C136" s="4">
        <v>0</v>
      </c>
      <c r="D136" s="4">
        <v>1</v>
      </c>
      <c r="E136" s="4">
        <v>216</v>
      </c>
      <c r="F136" s="4">
        <f>ROUND(Source!AP127,O136)</f>
        <v>0</v>
      </c>
      <c r="G136" s="4" t="s">
        <v>445</v>
      </c>
      <c r="H136" s="4" t="s">
        <v>446</v>
      </c>
      <c r="I136" s="4"/>
      <c r="J136" s="4"/>
      <c r="K136" s="4">
        <v>216</v>
      </c>
      <c r="L136" s="4">
        <v>8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3" x14ac:dyDescent="0.2">
      <c r="A137" s="4">
        <v>50</v>
      </c>
      <c r="B137" s="4">
        <v>0</v>
      </c>
      <c r="C137" s="4">
        <v>0</v>
      </c>
      <c r="D137" s="4">
        <v>1</v>
      </c>
      <c r="E137" s="4">
        <v>223</v>
      </c>
      <c r="F137" s="4">
        <f>ROUND(Source!AQ127,O137)</f>
        <v>0</v>
      </c>
      <c r="G137" s="4" t="s">
        <v>447</v>
      </c>
      <c r="H137" s="4" t="s">
        <v>448</v>
      </c>
      <c r="I137" s="4"/>
      <c r="J137" s="4"/>
      <c r="K137" s="4">
        <v>223</v>
      </c>
      <c r="L137" s="4">
        <v>9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3" x14ac:dyDescent="0.2">
      <c r="A138" s="4">
        <v>50</v>
      </c>
      <c r="B138" s="4">
        <v>0</v>
      </c>
      <c r="C138" s="4">
        <v>0</v>
      </c>
      <c r="D138" s="4">
        <v>1</v>
      </c>
      <c r="E138" s="4">
        <v>229</v>
      </c>
      <c r="F138" s="4">
        <f>ROUND(Source!AZ127,O138)</f>
        <v>0</v>
      </c>
      <c r="G138" s="4" t="s">
        <v>449</v>
      </c>
      <c r="H138" s="4" t="s">
        <v>450</v>
      </c>
      <c r="I138" s="4"/>
      <c r="J138" s="4"/>
      <c r="K138" s="4">
        <v>229</v>
      </c>
      <c r="L138" s="4">
        <v>10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3" x14ac:dyDescent="0.2">
      <c r="A139" s="4">
        <v>50</v>
      </c>
      <c r="B139" s="4">
        <v>0</v>
      </c>
      <c r="C139" s="4">
        <v>0</v>
      </c>
      <c r="D139" s="4">
        <v>1</v>
      </c>
      <c r="E139" s="4">
        <v>203</v>
      </c>
      <c r="F139" s="4">
        <f>ROUND(Source!Q127,O139)</f>
        <v>2251.1799999999998</v>
      </c>
      <c r="G139" s="4" t="s">
        <v>451</v>
      </c>
      <c r="H139" s="4" t="s">
        <v>452</v>
      </c>
      <c r="I139" s="4"/>
      <c r="J139" s="4"/>
      <c r="K139" s="4">
        <v>203</v>
      </c>
      <c r="L139" s="4">
        <v>11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3" x14ac:dyDescent="0.2">
      <c r="A140" s="4">
        <v>50</v>
      </c>
      <c r="B140" s="4">
        <v>0</v>
      </c>
      <c r="C140" s="4">
        <v>0</v>
      </c>
      <c r="D140" s="4">
        <v>1</v>
      </c>
      <c r="E140" s="4">
        <v>231</v>
      </c>
      <c r="F140" s="4">
        <f>ROUND(Source!BB127,O140)</f>
        <v>0</v>
      </c>
      <c r="G140" s="4" t="s">
        <v>453</v>
      </c>
      <c r="H140" s="4" t="s">
        <v>454</v>
      </c>
      <c r="I140" s="4"/>
      <c r="J140" s="4"/>
      <c r="K140" s="4">
        <v>231</v>
      </c>
      <c r="L140" s="4">
        <v>12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3" x14ac:dyDescent="0.2">
      <c r="A141" s="4">
        <v>50</v>
      </c>
      <c r="B141" s="4">
        <v>0</v>
      </c>
      <c r="C141" s="4">
        <v>0</v>
      </c>
      <c r="D141" s="4">
        <v>1</v>
      </c>
      <c r="E141" s="4">
        <v>204</v>
      </c>
      <c r="F141" s="4">
        <f>ROUND(Source!R127,O141)</f>
        <v>294.49</v>
      </c>
      <c r="G141" s="4" t="s">
        <v>455</v>
      </c>
      <c r="H141" s="4" t="s">
        <v>456</v>
      </c>
      <c r="I141" s="4"/>
      <c r="J141" s="4"/>
      <c r="K141" s="4">
        <v>204</v>
      </c>
      <c r="L141" s="4">
        <v>13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3" x14ac:dyDescent="0.2">
      <c r="A142" s="4">
        <v>50</v>
      </c>
      <c r="B142" s="4">
        <v>0</v>
      </c>
      <c r="C142" s="4">
        <v>0</v>
      </c>
      <c r="D142" s="4">
        <v>1</v>
      </c>
      <c r="E142" s="4">
        <v>205</v>
      </c>
      <c r="F142" s="4">
        <f>ROUND(Source!S127,O142)</f>
        <v>16172.52</v>
      </c>
      <c r="G142" s="4" t="s">
        <v>457</v>
      </c>
      <c r="H142" s="4" t="s">
        <v>458</v>
      </c>
      <c r="I142" s="4"/>
      <c r="J142" s="4"/>
      <c r="K142" s="4">
        <v>205</v>
      </c>
      <c r="L142" s="4">
        <v>14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3" x14ac:dyDescent="0.2">
      <c r="A143" s="4">
        <v>50</v>
      </c>
      <c r="B143" s="4">
        <v>0</v>
      </c>
      <c r="C143" s="4">
        <v>0</v>
      </c>
      <c r="D143" s="4">
        <v>1</v>
      </c>
      <c r="E143" s="4">
        <v>232</v>
      </c>
      <c r="F143" s="4">
        <f>ROUND(Source!BC127,O143)</f>
        <v>0</v>
      </c>
      <c r="G143" s="4" t="s">
        <v>459</v>
      </c>
      <c r="H143" s="4" t="s">
        <v>460</v>
      </c>
      <c r="I143" s="4"/>
      <c r="J143" s="4"/>
      <c r="K143" s="4">
        <v>232</v>
      </c>
      <c r="L143" s="4">
        <v>15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3" x14ac:dyDescent="0.2">
      <c r="A144" s="4">
        <v>50</v>
      </c>
      <c r="B144" s="4">
        <v>0</v>
      </c>
      <c r="C144" s="4">
        <v>0</v>
      </c>
      <c r="D144" s="4">
        <v>1</v>
      </c>
      <c r="E144" s="4">
        <v>214</v>
      </c>
      <c r="F144" s="4">
        <f>ROUND(Source!AS127,O144)</f>
        <v>139421.88</v>
      </c>
      <c r="G144" s="4" t="s">
        <v>461</v>
      </c>
      <c r="H144" s="4" t="s">
        <v>462</v>
      </c>
      <c r="I144" s="4"/>
      <c r="J144" s="4"/>
      <c r="K144" s="4">
        <v>214</v>
      </c>
      <c r="L144" s="4">
        <v>16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3" x14ac:dyDescent="0.2">
      <c r="A145" s="4">
        <v>50</v>
      </c>
      <c r="B145" s="4">
        <v>0</v>
      </c>
      <c r="C145" s="4">
        <v>0</v>
      </c>
      <c r="D145" s="4">
        <v>1</v>
      </c>
      <c r="E145" s="4">
        <v>215</v>
      </c>
      <c r="F145" s="4">
        <f>ROUND(Source!AT127,O145)</f>
        <v>0</v>
      </c>
      <c r="G145" s="4" t="s">
        <v>463</v>
      </c>
      <c r="H145" s="4" t="s">
        <v>464</v>
      </c>
      <c r="I145" s="4"/>
      <c r="J145" s="4"/>
      <c r="K145" s="4">
        <v>215</v>
      </c>
      <c r="L145" s="4">
        <v>17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3" x14ac:dyDescent="0.2">
      <c r="A146" s="4">
        <v>50</v>
      </c>
      <c r="B146" s="4">
        <v>0</v>
      </c>
      <c r="C146" s="4">
        <v>0</v>
      </c>
      <c r="D146" s="4">
        <v>1</v>
      </c>
      <c r="E146" s="4">
        <v>217</v>
      </c>
      <c r="F146" s="4">
        <f>ROUND(Source!AU127,O146)</f>
        <v>0</v>
      </c>
      <c r="G146" s="4" t="s">
        <v>465</v>
      </c>
      <c r="H146" s="4" t="s">
        <v>466</v>
      </c>
      <c r="I146" s="4"/>
      <c r="J146" s="4"/>
      <c r="K146" s="4">
        <v>217</v>
      </c>
      <c r="L146" s="4">
        <v>18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3" x14ac:dyDescent="0.2">
      <c r="A147" s="4">
        <v>50</v>
      </c>
      <c r="B147" s="4">
        <v>0</v>
      </c>
      <c r="C147" s="4">
        <v>0</v>
      </c>
      <c r="D147" s="4">
        <v>1</v>
      </c>
      <c r="E147" s="4">
        <v>230</v>
      </c>
      <c r="F147" s="4">
        <f>ROUND(Source!BA127,O147)</f>
        <v>0</v>
      </c>
      <c r="G147" s="4" t="s">
        <v>467</v>
      </c>
      <c r="H147" s="4" t="s">
        <v>468</v>
      </c>
      <c r="I147" s="4"/>
      <c r="J147" s="4"/>
      <c r="K147" s="4">
        <v>230</v>
      </c>
      <c r="L147" s="4">
        <v>19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3" x14ac:dyDescent="0.2">
      <c r="A148" s="4">
        <v>50</v>
      </c>
      <c r="B148" s="4">
        <v>0</v>
      </c>
      <c r="C148" s="4">
        <v>0</v>
      </c>
      <c r="D148" s="4">
        <v>1</v>
      </c>
      <c r="E148" s="4">
        <v>206</v>
      </c>
      <c r="F148" s="4">
        <f>ROUND(Source!T127,O148)</f>
        <v>0</v>
      </c>
      <c r="G148" s="4" t="s">
        <v>469</v>
      </c>
      <c r="H148" s="4" t="s">
        <v>470</v>
      </c>
      <c r="I148" s="4"/>
      <c r="J148" s="4"/>
      <c r="K148" s="4">
        <v>206</v>
      </c>
      <c r="L148" s="4">
        <v>20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3" x14ac:dyDescent="0.2">
      <c r="A149" s="4">
        <v>50</v>
      </c>
      <c r="B149" s="4">
        <v>0</v>
      </c>
      <c r="C149" s="4">
        <v>0</v>
      </c>
      <c r="D149" s="4">
        <v>1</v>
      </c>
      <c r="E149" s="4">
        <v>207</v>
      </c>
      <c r="F149" s="4">
        <f>Source!U127</f>
        <v>1854.0185799999999</v>
      </c>
      <c r="G149" s="4" t="s">
        <v>471</v>
      </c>
      <c r="H149" s="4" t="s">
        <v>472</v>
      </c>
      <c r="I149" s="4"/>
      <c r="J149" s="4"/>
      <c r="K149" s="4">
        <v>207</v>
      </c>
      <c r="L149" s="4">
        <v>21</v>
      </c>
      <c r="M149" s="4">
        <v>3</v>
      </c>
      <c r="N149" s="4" t="s">
        <v>3</v>
      </c>
      <c r="O149" s="4">
        <v>-1</v>
      </c>
      <c r="P149" s="4"/>
      <c r="Q149" s="4"/>
      <c r="R149" s="4"/>
      <c r="S149" s="4"/>
      <c r="T149" s="4"/>
      <c r="U149" s="4"/>
      <c r="V149" s="4"/>
      <c r="W149" s="4"/>
    </row>
    <row r="150" spans="1:23" x14ac:dyDescent="0.2">
      <c r="A150" s="4">
        <v>50</v>
      </c>
      <c r="B150" s="4">
        <v>0</v>
      </c>
      <c r="C150" s="4">
        <v>0</v>
      </c>
      <c r="D150" s="4">
        <v>1</v>
      </c>
      <c r="E150" s="4">
        <v>208</v>
      </c>
      <c r="F150" s="4">
        <f>Source!V127</f>
        <v>24.313514999999999</v>
      </c>
      <c r="G150" s="4" t="s">
        <v>473</v>
      </c>
      <c r="H150" s="4" t="s">
        <v>474</v>
      </c>
      <c r="I150" s="4"/>
      <c r="J150" s="4"/>
      <c r="K150" s="4">
        <v>208</v>
      </c>
      <c r="L150" s="4">
        <v>22</v>
      </c>
      <c r="M150" s="4">
        <v>3</v>
      </c>
      <c r="N150" s="4" t="s">
        <v>3</v>
      </c>
      <c r="O150" s="4">
        <v>-1</v>
      </c>
      <c r="P150" s="4"/>
      <c r="Q150" s="4"/>
      <c r="R150" s="4"/>
      <c r="S150" s="4"/>
      <c r="T150" s="4"/>
      <c r="U150" s="4"/>
      <c r="V150" s="4"/>
      <c r="W150" s="4"/>
    </row>
    <row r="151" spans="1:23" x14ac:dyDescent="0.2">
      <c r="A151" s="4">
        <v>50</v>
      </c>
      <c r="B151" s="4">
        <v>0</v>
      </c>
      <c r="C151" s="4">
        <v>0</v>
      </c>
      <c r="D151" s="4">
        <v>1</v>
      </c>
      <c r="E151" s="4">
        <v>209</v>
      </c>
      <c r="F151" s="4">
        <f>ROUND(Source!W127,O151)</f>
        <v>0</v>
      </c>
      <c r="G151" s="4" t="s">
        <v>475</v>
      </c>
      <c r="H151" s="4" t="s">
        <v>476</v>
      </c>
      <c r="I151" s="4"/>
      <c r="J151" s="4"/>
      <c r="K151" s="4">
        <v>209</v>
      </c>
      <c r="L151" s="4">
        <v>23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3" x14ac:dyDescent="0.2">
      <c r="A152" s="4">
        <v>50</v>
      </c>
      <c r="B152" s="4">
        <v>1</v>
      </c>
      <c r="C152" s="4">
        <v>0</v>
      </c>
      <c r="D152" s="4">
        <v>1</v>
      </c>
      <c r="E152" s="4">
        <v>210</v>
      </c>
      <c r="F152" s="4">
        <f>ROUND(Source!X127,O152)</f>
        <v>15948.35</v>
      </c>
      <c r="G152" s="4" t="s">
        <v>477</v>
      </c>
      <c r="H152" s="4" t="s">
        <v>478</v>
      </c>
      <c r="I152" s="4"/>
      <c r="J152" s="4"/>
      <c r="K152" s="4">
        <v>210</v>
      </c>
      <c r="L152" s="4">
        <v>24</v>
      </c>
      <c r="M152" s="4">
        <v>0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3" x14ac:dyDescent="0.2">
      <c r="A153" s="4">
        <v>50</v>
      </c>
      <c r="B153" s="4">
        <v>1</v>
      </c>
      <c r="C153" s="4">
        <v>0</v>
      </c>
      <c r="D153" s="4">
        <v>1</v>
      </c>
      <c r="E153" s="4">
        <v>211</v>
      </c>
      <c r="F153" s="4">
        <f>ROUND(Source!Y127,O153)</f>
        <v>9174.56</v>
      </c>
      <c r="G153" s="4" t="s">
        <v>479</v>
      </c>
      <c r="H153" s="4" t="s">
        <v>480</v>
      </c>
      <c r="I153" s="4"/>
      <c r="J153" s="4"/>
      <c r="K153" s="4">
        <v>211</v>
      </c>
      <c r="L153" s="4">
        <v>25</v>
      </c>
      <c r="M153" s="4">
        <v>0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3" x14ac:dyDescent="0.2">
      <c r="A154" s="4">
        <v>50</v>
      </c>
      <c r="B154" s="4">
        <v>1</v>
      </c>
      <c r="C154" s="4">
        <v>0</v>
      </c>
      <c r="D154" s="4">
        <v>1</v>
      </c>
      <c r="E154" s="4">
        <v>224</v>
      </c>
      <c r="F154" s="4">
        <f>ROUND(Source!AR127,O154)</f>
        <v>139421.88</v>
      </c>
      <c r="G154" s="4" t="s">
        <v>481</v>
      </c>
      <c r="H154" s="4" t="s">
        <v>482</v>
      </c>
      <c r="I154" s="4"/>
      <c r="J154" s="4"/>
      <c r="K154" s="4">
        <v>224</v>
      </c>
      <c r="L154" s="4">
        <v>26</v>
      </c>
      <c r="M154" s="4">
        <v>0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3" x14ac:dyDescent="0.2">
      <c r="A155" s="4">
        <v>50</v>
      </c>
      <c r="B155" s="4">
        <v>1</v>
      </c>
      <c r="C155" s="4">
        <v>0</v>
      </c>
      <c r="D155" s="4">
        <v>2</v>
      </c>
      <c r="E155" s="4">
        <v>0</v>
      </c>
      <c r="F155" s="4">
        <v>0</v>
      </c>
      <c r="G155" s="4" t="s">
        <v>17</v>
      </c>
      <c r="H155" s="4" t="s">
        <v>483</v>
      </c>
      <c r="I155" s="4"/>
      <c r="J155" s="4"/>
      <c r="K155" s="4">
        <v>212</v>
      </c>
      <c r="L155" s="4">
        <v>27</v>
      </c>
      <c r="M155" s="4">
        <v>0</v>
      </c>
      <c r="N155" s="4" t="s">
        <v>3</v>
      </c>
      <c r="O155" s="4">
        <v>0</v>
      </c>
      <c r="P155" s="4"/>
      <c r="Q155" s="4"/>
      <c r="R155" s="4"/>
      <c r="S155" s="4"/>
      <c r="T155" s="4"/>
      <c r="U155" s="4"/>
      <c r="V155" s="4"/>
      <c r="W155" s="4"/>
    </row>
    <row r="156" spans="1:23" x14ac:dyDescent="0.2">
      <c r="A156" s="4">
        <v>50</v>
      </c>
      <c r="B156" s="4">
        <v>1</v>
      </c>
      <c r="C156" s="4">
        <v>0</v>
      </c>
      <c r="D156" s="4">
        <v>2</v>
      </c>
      <c r="E156" s="4">
        <v>0</v>
      </c>
      <c r="F156" s="4">
        <f>ROUND(F155*7.82,O156)</f>
        <v>0</v>
      </c>
      <c r="G156" s="4" t="s">
        <v>27</v>
      </c>
      <c r="H156" s="4" t="s">
        <v>484</v>
      </c>
      <c r="I156" s="4"/>
      <c r="J156" s="4"/>
      <c r="K156" s="4">
        <v>212</v>
      </c>
      <c r="L156" s="4">
        <v>28</v>
      </c>
      <c r="M156" s="4">
        <v>0</v>
      </c>
      <c r="N156" s="4" t="s">
        <v>3</v>
      </c>
      <c r="O156" s="4">
        <v>0</v>
      </c>
      <c r="P156" s="4"/>
      <c r="Q156" s="4"/>
      <c r="R156" s="4"/>
      <c r="S156" s="4"/>
      <c r="T156" s="4"/>
      <c r="U156" s="4"/>
      <c r="V156" s="4"/>
      <c r="W156" s="4"/>
    </row>
    <row r="157" spans="1:23" x14ac:dyDescent="0.2">
      <c r="A157" s="4">
        <v>50</v>
      </c>
      <c r="B157" s="4">
        <v>1</v>
      </c>
      <c r="C157" s="4">
        <v>0</v>
      </c>
      <c r="D157" s="4">
        <v>2</v>
      </c>
      <c r="E157" s="4">
        <v>0</v>
      </c>
      <c r="F157" s="4">
        <f>ROUND((F133*0.2)+F139-F141*0.2+F152*0.031+F153*0.027,O157)</f>
        <v>22000.11</v>
      </c>
      <c r="G157" s="4" t="s">
        <v>38</v>
      </c>
      <c r="H157" s="4" t="s">
        <v>485</v>
      </c>
      <c r="I157" s="4"/>
      <c r="J157" s="4"/>
      <c r="K157" s="4">
        <v>212</v>
      </c>
      <c r="L157" s="4">
        <v>29</v>
      </c>
      <c r="M157" s="4">
        <v>0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8" spans="1:23" x14ac:dyDescent="0.2">
      <c r="A158" s="4">
        <v>50</v>
      </c>
      <c r="B158" s="4">
        <v>1</v>
      </c>
      <c r="C158" s="4">
        <v>0</v>
      </c>
      <c r="D158" s="4">
        <v>2</v>
      </c>
      <c r="E158" s="4">
        <v>0</v>
      </c>
      <c r="F158" s="4">
        <f>ROUND(F156+F157,O158)</f>
        <v>22000.11</v>
      </c>
      <c r="G158" s="4" t="s">
        <v>46</v>
      </c>
      <c r="H158" s="4" t="s">
        <v>486</v>
      </c>
      <c r="I158" s="4"/>
      <c r="J158" s="4"/>
      <c r="K158" s="4">
        <v>212</v>
      </c>
      <c r="L158" s="4">
        <v>30</v>
      </c>
      <c r="M158" s="4">
        <v>0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3" x14ac:dyDescent="0.2">
      <c r="A159" s="4">
        <v>50</v>
      </c>
      <c r="B159" s="4">
        <v>1</v>
      </c>
      <c r="C159" s="4">
        <v>0</v>
      </c>
      <c r="D159" s="4">
        <v>2</v>
      </c>
      <c r="E159" s="4">
        <v>0</v>
      </c>
      <c r="F159" s="4">
        <v>0</v>
      </c>
      <c r="G159" s="4" t="s">
        <v>51</v>
      </c>
      <c r="H159" s="4" t="s">
        <v>487</v>
      </c>
      <c r="I159" s="4"/>
      <c r="J159" s="4"/>
      <c r="K159" s="4">
        <v>212</v>
      </c>
      <c r="L159" s="4">
        <v>31</v>
      </c>
      <c r="M159" s="4">
        <v>0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3" x14ac:dyDescent="0.2">
      <c r="A160" s="4">
        <v>50</v>
      </c>
      <c r="B160" s="4">
        <v>1</v>
      </c>
      <c r="C160" s="4">
        <v>0</v>
      </c>
      <c r="D160" s="4">
        <v>2</v>
      </c>
      <c r="E160" s="4">
        <v>213</v>
      </c>
      <c r="F160" s="4">
        <f>ROUND(F158+F159,O160)</f>
        <v>22000.11</v>
      </c>
      <c r="G160" s="4" t="s">
        <v>56</v>
      </c>
      <c r="H160" s="4" t="s">
        <v>488</v>
      </c>
      <c r="I160" s="4"/>
      <c r="J160" s="4"/>
      <c r="K160" s="4">
        <v>212</v>
      </c>
      <c r="L160" s="4">
        <v>32</v>
      </c>
      <c r="M160" s="4">
        <v>0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2" spans="1:206" x14ac:dyDescent="0.2">
      <c r="A162" s="2">
        <v>51</v>
      </c>
      <c r="B162" s="2">
        <f>B12</f>
        <v>226</v>
      </c>
      <c r="C162" s="2">
        <f>A12</f>
        <v>1</v>
      </c>
      <c r="D162" s="2">
        <f>ROW(A12)</f>
        <v>12</v>
      </c>
      <c r="E162" s="2"/>
      <c r="F162" s="2" t="str">
        <f>IF(F12&lt;&gt;"",F12,"")</f>
        <v>Новый объект_(Копия)_(Копия)</v>
      </c>
      <c r="G162" s="2" t="str">
        <f>IF(G12&lt;&gt;"",G12,"")</f>
        <v>Капрем ДК д.Чемод2019_(Кровл Цок ОтмДорЛав б/окон и ог</v>
      </c>
      <c r="H162" s="2">
        <v>0</v>
      </c>
      <c r="I162" s="2"/>
      <c r="J162" s="2"/>
      <c r="K162" s="2"/>
      <c r="L162" s="2"/>
      <c r="M162" s="2"/>
      <c r="N162" s="2"/>
      <c r="O162" s="2">
        <f t="shared" ref="O162:T162" si="146">ROUND(O127,2)</f>
        <v>113752.27</v>
      </c>
      <c r="P162" s="2">
        <f t="shared" si="146"/>
        <v>95328.57</v>
      </c>
      <c r="Q162" s="2">
        <f t="shared" si="146"/>
        <v>2251.1799999999998</v>
      </c>
      <c r="R162" s="2">
        <f t="shared" si="146"/>
        <v>294.49</v>
      </c>
      <c r="S162" s="2">
        <f t="shared" si="146"/>
        <v>16172.52</v>
      </c>
      <c r="T162" s="2">
        <f t="shared" si="146"/>
        <v>0</v>
      </c>
      <c r="U162" s="2">
        <f>U127</f>
        <v>1854.0185799999999</v>
      </c>
      <c r="V162" s="2">
        <f>V127</f>
        <v>24.313514999999999</v>
      </c>
      <c r="W162" s="2">
        <f>ROUND(W127,2)</f>
        <v>0</v>
      </c>
      <c r="X162" s="2">
        <f>ROUND(X127,2)</f>
        <v>15948.35</v>
      </c>
      <c r="Y162" s="2">
        <f>ROUND(Y127,2)</f>
        <v>9174.56</v>
      </c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>
        <f t="shared" ref="AO162:BC162" si="147">ROUND(AO127,2)</f>
        <v>0</v>
      </c>
      <c r="AP162" s="2">
        <f t="shared" si="147"/>
        <v>0</v>
      </c>
      <c r="AQ162" s="2">
        <f t="shared" si="147"/>
        <v>0</v>
      </c>
      <c r="AR162" s="2">
        <f t="shared" si="147"/>
        <v>139421.88</v>
      </c>
      <c r="AS162" s="2">
        <f t="shared" si="147"/>
        <v>139421.88</v>
      </c>
      <c r="AT162" s="2">
        <f t="shared" si="147"/>
        <v>0</v>
      </c>
      <c r="AU162" s="2">
        <f t="shared" si="147"/>
        <v>0</v>
      </c>
      <c r="AV162" s="2">
        <f t="shared" si="147"/>
        <v>95328.57</v>
      </c>
      <c r="AW162" s="2">
        <f t="shared" si="147"/>
        <v>95328.57</v>
      </c>
      <c r="AX162" s="2">
        <f t="shared" si="147"/>
        <v>0</v>
      </c>
      <c r="AY162" s="2">
        <f t="shared" si="147"/>
        <v>95328.57</v>
      </c>
      <c r="AZ162" s="2">
        <f t="shared" si="147"/>
        <v>0</v>
      </c>
      <c r="BA162" s="2">
        <f t="shared" si="147"/>
        <v>0</v>
      </c>
      <c r="BB162" s="2">
        <f t="shared" si="147"/>
        <v>0</v>
      </c>
      <c r="BC162" s="2">
        <f t="shared" si="147"/>
        <v>0</v>
      </c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>
        <v>0</v>
      </c>
    </row>
    <row r="164" spans="1:206" x14ac:dyDescent="0.2">
      <c r="A164" s="4">
        <v>50</v>
      </c>
      <c r="B164" s="4">
        <v>1</v>
      </c>
      <c r="C164" s="4">
        <v>0</v>
      </c>
      <c r="D164" s="4">
        <v>1</v>
      </c>
      <c r="E164" s="4">
        <v>201</v>
      </c>
      <c r="F164" s="4">
        <f>ROUND(Source!O162,O164)</f>
        <v>113752.27</v>
      </c>
      <c r="G164" s="4" t="s">
        <v>431</v>
      </c>
      <c r="H164" s="4" t="s">
        <v>432</v>
      </c>
      <c r="I164" s="4"/>
      <c r="J164" s="4"/>
      <c r="K164" s="4">
        <v>201</v>
      </c>
      <c r="L164" s="4">
        <v>1</v>
      </c>
      <c r="M164" s="4">
        <v>0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/>
    </row>
    <row r="165" spans="1:206" x14ac:dyDescent="0.2">
      <c r="A165" s="4">
        <v>50</v>
      </c>
      <c r="B165" s="4">
        <v>1</v>
      </c>
      <c r="C165" s="4">
        <v>0</v>
      </c>
      <c r="D165" s="4">
        <v>1</v>
      </c>
      <c r="E165" s="4">
        <v>202</v>
      </c>
      <c r="F165" s="4">
        <f>ROUND(Source!P162,O165)</f>
        <v>95328.57</v>
      </c>
      <c r="G165" s="4" t="s">
        <v>433</v>
      </c>
      <c r="H165" s="4" t="s">
        <v>434</v>
      </c>
      <c r="I165" s="4"/>
      <c r="J165" s="4"/>
      <c r="K165" s="4">
        <v>202</v>
      </c>
      <c r="L165" s="4">
        <v>2</v>
      </c>
      <c r="M165" s="4">
        <v>0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/>
    </row>
    <row r="166" spans="1:206" x14ac:dyDescent="0.2">
      <c r="A166" s="4">
        <v>50</v>
      </c>
      <c r="B166" s="4">
        <v>0</v>
      </c>
      <c r="C166" s="4">
        <v>0</v>
      </c>
      <c r="D166" s="4">
        <v>1</v>
      </c>
      <c r="E166" s="4">
        <v>222</v>
      </c>
      <c r="F166" s="4">
        <f>ROUND(Source!AO162,O166)</f>
        <v>0</v>
      </c>
      <c r="G166" s="4" t="s">
        <v>435</v>
      </c>
      <c r="H166" s="4" t="s">
        <v>436</v>
      </c>
      <c r="I166" s="4"/>
      <c r="J166" s="4"/>
      <c r="K166" s="4">
        <v>222</v>
      </c>
      <c r="L166" s="4">
        <v>3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/>
    </row>
    <row r="167" spans="1:206" x14ac:dyDescent="0.2">
      <c r="A167" s="4">
        <v>50</v>
      </c>
      <c r="B167" s="4">
        <v>0</v>
      </c>
      <c r="C167" s="4">
        <v>0</v>
      </c>
      <c r="D167" s="4">
        <v>1</v>
      </c>
      <c r="E167" s="4">
        <v>225</v>
      </c>
      <c r="F167" s="4">
        <f>ROUND(Source!AV162,O167)</f>
        <v>95328.57</v>
      </c>
      <c r="G167" s="4" t="s">
        <v>437</v>
      </c>
      <c r="H167" s="4" t="s">
        <v>438</v>
      </c>
      <c r="I167" s="4"/>
      <c r="J167" s="4"/>
      <c r="K167" s="4">
        <v>225</v>
      </c>
      <c r="L167" s="4">
        <v>4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/>
    </row>
    <row r="168" spans="1:206" x14ac:dyDescent="0.2">
      <c r="A168" s="4">
        <v>50</v>
      </c>
      <c r="B168" s="4">
        <v>0</v>
      </c>
      <c r="C168" s="4">
        <v>0</v>
      </c>
      <c r="D168" s="4">
        <v>1</v>
      </c>
      <c r="E168" s="4">
        <v>226</v>
      </c>
      <c r="F168" s="4">
        <f>ROUND(Source!AW162,O168)</f>
        <v>95328.57</v>
      </c>
      <c r="G168" s="4" t="s">
        <v>439</v>
      </c>
      <c r="H168" s="4" t="s">
        <v>440</v>
      </c>
      <c r="I168" s="4"/>
      <c r="J168" s="4"/>
      <c r="K168" s="4">
        <v>226</v>
      </c>
      <c r="L168" s="4">
        <v>5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/>
    </row>
    <row r="169" spans="1:206" x14ac:dyDescent="0.2">
      <c r="A169" s="4">
        <v>50</v>
      </c>
      <c r="B169" s="4">
        <v>0</v>
      </c>
      <c r="C169" s="4">
        <v>0</v>
      </c>
      <c r="D169" s="4">
        <v>1</v>
      </c>
      <c r="E169" s="4">
        <v>227</v>
      </c>
      <c r="F169" s="4">
        <f>ROUND(Source!AX162,O169)</f>
        <v>0</v>
      </c>
      <c r="G169" s="4" t="s">
        <v>441</v>
      </c>
      <c r="H169" s="4" t="s">
        <v>442</v>
      </c>
      <c r="I169" s="4"/>
      <c r="J169" s="4"/>
      <c r="K169" s="4">
        <v>227</v>
      </c>
      <c r="L169" s="4">
        <v>6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/>
    </row>
    <row r="170" spans="1:206" x14ac:dyDescent="0.2">
      <c r="A170" s="4">
        <v>50</v>
      </c>
      <c r="B170" s="4">
        <v>0</v>
      </c>
      <c r="C170" s="4">
        <v>0</v>
      </c>
      <c r="D170" s="4">
        <v>1</v>
      </c>
      <c r="E170" s="4">
        <v>228</v>
      </c>
      <c r="F170" s="4">
        <f>ROUND(Source!AY162,O170)</f>
        <v>95328.57</v>
      </c>
      <c r="G170" s="4" t="s">
        <v>443</v>
      </c>
      <c r="H170" s="4" t="s">
        <v>444</v>
      </c>
      <c r="I170" s="4"/>
      <c r="J170" s="4"/>
      <c r="K170" s="4">
        <v>228</v>
      </c>
      <c r="L170" s="4">
        <v>7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/>
    </row>
    <row r="171" spans="1:206" x14ac:dyDescent="0.2">
      <c r="A171" s="4">
        <v>50</v>
      </c>
      <c r="B171" s="4">
        <v>0</v>
      </c>
      <c r="C171" s="4">
        <v>0</v>
      </c>
      <c r="D171" s="4">
        <v>1</v>
      </c>
      <c r="E171" s="4">
        <v>216</v>
      </c>
      <c r="F171" s="4">
        <f>ROUND(Source!AP162,O171)</f>
        <v>0</v>
      </c>
      <c r="G171" s="4" t="s">
        <v>445</v>
      </c>
      <c r="H171" s="4" t="s">
        <v>446</v>
      </c>
      <c r="I171" s="4"/>
      <c r="J171" s="4"/>
      <c r="K171" s="4">
        <v>216</v>
      </c>
      <c r="L171" s="4">
        <v>8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/>
    </row>
    <row r="172" spans="1:206" x14ac:dyDescent="0.2">
      <c r="A172" s="4">
        <v>50</v>
      </c>
      <c r="B172" s="4">
        <v>0</v>
      </c>
      <c r="C172" s="4">
        <v>0</v>
      </c>
      <c r="D172" s="4">
        <v>1</v>
      </c>
      <c r="E172" s="4">
        <v>223</v>
      </c>
      <c r="F172" s="4">
        <f>ROUND(Source!AQ162,O172)</f>
        <v>0</v>
      </c>
      <c r="G172" s="4" t="s">
        <v>447</v>
      </c>
      <c r="H172" s="4" t="s">
        <v>448</v>
      </c>
      <c r="I172" s="4"/>
      <c r="J172" s="4"/>
      <c r="K172" s="4">
        <v>223</v>
      </c>
      <c r="L172" s="4">
        <v>9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/>
    </row>
    <row r="173" spans="1:206" x14ac:dyDescent="0.2">
      <c r="A173" s="4">
        <v>50</v>
      </c>
      <c r="B173" s="4">
        <v>0</v>
      </c>
      <c r="C173" s="4">
        <v>0</v>
      </c>
      <c r="D173" s="4">
        <v>1</v>
      </c>
      <c r="E173" s="4">
        <v>229</v>
      </c>
      <c r="F173" s="4">
        <f>ROUND(Source!AZ162,O173)</f>
        <v>0</v>
      </c>
      <c r="G173" s="4" t="s">
        <v>449</v>
      </c>
      <c r="H173" s="4" t="s">
        <v>450</v>
      </c>
      <c r="I173" s="4"/>
      <c r="J173" s="4"/>
      <c r="K173" s="4">
        <v>229</v>
      </c>
      <c r="L173" s="4">
        <v>10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/>
    </row>
    <row r="174" spans="1:206" x14ac:dyDescent="0.2">
      <c r="A174" s="4">
        <v>50</v>
      </c>
      <c r="B174" s="4">
        <v>0</v>
      </c>
      <c r="C174" s="4">
        <v>0</v>
      </c>
      <c r="D174" s="4">
        <v>1</v>
      </c>
      <c r="E174" s="4">
        <v>203</v>
      </c>
      <c r="F174" s="4">
        <f>ROUND(Source!Q162,O174)</f>
        <v>2251.1799999999998</v>
      </c>
      <c r="G174" s="4" t="s">
        <v>451</v>
      </c>
      <c r="H174" s="4" t="s">
        <v>452</v>
      </c>
      <c r="I174" s="4"/>
      <c r="J174" s="4"/>
      <c r="K174" s="4">
        <v>203</v>
      </c>
      <c r="L174" s="4">
        <v>11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/>
    </row>
    <row r="175" spans="1:206" x14ac:dyDescent="0.2">
      <c r="A175" s="4">
        <v>50</v>
      </c>
      <c r="B175" s="4">
        <v>0</v>
      </c>
      <c r="C175" s="4">
        <v>0</v>
      </c>
      <c r="D175" s="4">
        <v>1</v>
      </c>
      <c r="E175" s="4">
        <v>231</v>
      </c>
      <c r="F175" s="4">
        <f>ROUND(Source!BB162,O175)</f>
        <v>0</v>
      </c>
      <c r="G175" s="4" t="s">
        <v>453</v>
      </c>
      <c r="H175" s="4" t="s">
        <v>454</v>
      </c>
      <c r="I175" s="4"/>
      <c r="J175" s="4"/>
      <c r="K175" s="4">
        <v>231</v>
      </c>
      <c r="L175" s="4">
        <v>12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/>
    </row>
    <row r="176" spans="1:206" x14ac:dyDescent="0.2">
      <c r="A176" s="4">
        <v>50</v>
      </c>
      <c r="B176" s="4">
        <v>0</v>
      </c>
      <c r="C176" s="4">
        <v>0</v>
      </c>
      <c r="D176" s="4">
        <v>1</v>
      </c>
      <c r="E176" s="4">
        <v>204</v>
      </c>
      <c r="F176" s="4">
        <f>ROUND(Source!R162,O176)</f>
        <v>294.49</v>
      </c>
      <c r="G176" s="4" t="s">
        <v>455</v>
      </c>
      <c r="H176" s="4" t="s">
        <v>456</v>
      </c>
      <c r="I176" s="4"/>
      <c r="J176" s="4"/>
      <c r="K176" s="4">
        <v>204</v>
      </c>
      <c r="L176" s="4">
        <v>13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3" x14ac:dyDescent="0.2">
      <c r="A177" s="4">
        <v>50</v>
      </c>
      <c r="B177" s="4">
        <v>0</v>
      </c>
      <c r="C177" s="4">
        <v>0</v>
      </c>
      <c r="D177" s="4">
        <v>1</v>
      </c>
      <c r="E177" s="4">
        <v>205</v>
      </c>
      <c r="F177" s="4">
        <f>ROUND(Source!S162,O177)</f>
        <v>16172.52</v>
      </c>
      <c r="G177" s="4" t="s">
        <v>457</v>
      </c>
      <c r="H177" s="4" t="s">
        <v>458</v>
      </c>
      <c r="I177" s="4"/>
      <c r="J177" s="4"/>
      <c r="K177" s="4">
        <v>205</v>
      </c>
      <c r="L177" s="4">
        <v>14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/>
    </row>
    <row r="178" spans="1:23" x14ac:dyDescent="0.2">
      <c r="A178" s="4">
        <v>50</v>
      </c>
      <c r="B178" s="4">
        <v>0</v>
      </c>
      <c r="C178" s="4">
        <v>0</v>
      </c>
      <c r="D178" s="4">
        <v>1</v>
      </c>
      <c r="E178" s="4">
        <v>232</v>
      </c>
      <c r="F178" s="4">
        <f>ROUND(Source!BC162,O178)</f>
        <v>0</v>
      </c>
      <c r="G178" s="4" t="s">
        <v>459</v>
      </c>
      <c r="H178" s="4" t="s">
        <v>460</v>
      </c>
      <c r="I178" s="4"/>
      <c r="J178" s="4"/>
      <c r="K178" s="4">
        <v>232</v>
      </c>
      <c r="L178" s="4">
        <v>15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/>
    </row>
    <row r="179" spans="1:23" x14ac:dyDescent="0.2">
      <c r="A179" s="4">
        <v>50</v>
      </c>
      <c r="B179" s="4">
        <v>0</v>
      </c>
      <c r="C179" s="4">
        <v>0</v>
      </c>
      <c r="D179" s="4">
        <v>1</v>
      </c>
      <c r="E179" s="4">
        <v>214</v>
      </c>
      <c r="F179" s="4">
        <f>ROUND(Source!AS162,O179)</f>
        <v>139421.88</v>
      </c>
      <c r="G179" s="4" t="s">
        <v>461</v>
      </c>
      <c r="H179" s="4" t="s">
        <v>462</v>
      </c>
      <c r="I179" s="4"/>
      <c r="J179" s="4"/>
      <c r="K179" s="4">
        <v>214</v>
      </c>
      <c r="L179" s="4">
        <v>16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3" x14ac:dyDescent="0.2">
      <c r="A180" s="4">
        <v>50</v>
      </c>
      <c r="B180" s="4">
        <v>0</v>
      </c>
      <c r="C180" s="4">
        <v>0</v>
      </c>
      <c r="D180" s="4">
        <v>1</v>
      </c>
      <c r="E180" s="4">
        <v>215</v>
      </c>
      <c r="F180" s="4">
        <f>ROUND(Source!AT162,O180)</f>
        <v>0</v>
      </c>
      <c r="G180" s="4" t="s">
        <v>463</v>
      </c>
      <c r="H180" s="4" t="s">
        <v>464</v>
      </c>
      <c r="I180" s="4"/>
      <c r="J180" s="4"/>
      <c r="K180" s="4">
        <v>215</v>
      </c>
      <c r="L180" s="4">
        <v>17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3" x14ac:dyDescent="0.2">
      <c r="A181" s="4">
        <v>50</v>
      </c>
      <c r="B181" s="4">
        <v>0</v>
      </c>
      <c r="C181" s="4">
        <v>0</v>
      </c>
      <c r="D181" s="4">
        <v>1</v>
      </c>
      <c r="E181" s="4">
        <v>217</v>
      </c>
      <c r="F181" s="4">
        <f>ROUND(Source!AU162,O181)</f>
        <v>0</v>
      </c>
      <c r="G181" s="4" t="s">
        <v>465</v>
      </c>
      <c r="H181" s="4" t="s">
        <v>466</v>
      </c>
      <c r="I181" s="4"/>
      <c r="J181" s="4"/>
      <c r="K181" s="4">
        <v>217</v>
      </c>
      <c r="L181" s="4">
        <v>18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3" x14ac:dyDescent="0.2">
      <c r="A182" s="4">
        <v>50</v>
      </c>
      <c r="B182" s="4">
        <v>0</v>
      </c>
      <c r="C182" s="4">
        <v>0</v>
      </c>
      <c r="D182" s="4">
        <v>1</v>
      </c>
      <c r="E182" s="4">
        <v>230</v>
      </c>
      <c r="F182" s="4">
        <f>ROUND(Source!BA162,O182)</f>
        <v>0</v>
      </c>
      <c r="G182" s="4" t="s">
        <v>467</v>
      </c>
      <c r="H182" s="4" t="s">
        <v>468</v>
      </c>
      <c r="I182" s="4"/>
      <c r="J182" s="4"/>
      <c r="K182" s="4">
        <v>230</v>
      </c>
      <c r="L182" s="4">
        <v>19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3" x14ac:dyDescent="0.2">
      <c r="A183" s="4">
        <v>50</v>
      </c>
      <c r="B183" s="4">
        <v>0</v>
      </c>
      <c r="C183" s="4">
        <v>0</v>
      </c>
      <c r="D183" s="4">
        <v>1</v>
      </c>
      <c r="E183" s="4">
        <v>206</v>
      </c>
      <c r="F183" s="4">
        <f>ROUND(Source!T162,O183)</f>
        <v>0</v>
      </c>
      <c r="G183" s="4" t="s">
        <v>469</v>
      </c>
      <c r="H183" s="4" t="s">
        <v>470</v>
      </c>
      <c r="I183" s="4"/>
      <c r="J183" s="4"/>
      <c r="K183" s="4">
        <v>206</v>
      </c>
      <c r="L183" s="4">
        <v>20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3" x14ac:dyDescent="0.2">
      <c r="A184" s="4">
        <v>50</v>
      </c>
      <c r="B184" s="4">
        <v>0</v>
      </c>
      <c r="C184" s="4">
        <v>0</v>
      </c>
      <c r="D184" s="4">
        <v>1</v>
      </c>
      <c r="E184" s="4">
        <v>207</v>
      </c>
      <c r="F184" s="4">
        <f>Source!U162</f>
        <v>1854.0185799999999</v>
      </c>
      <c r="G184" s="4" t="s">
        <v>471</v>
      </c>
      <c r="H184" s="4" t="s">
        <v>472</v>
      </c>
      <c r="I184" s="4"/>
      <c r="J184" s="4"/>
      <c r="K184" s="4">
        <v>207</v>
      </c>
      <c r="L184" s="4">
        <v>21</v>
      </c>
      <c r="M184" s="4">
        <v>3</v>
      </c>
      <c r="N184" s="4" t="s">
        <v>3</v>
      </c>
      <c r="O184" s="4">
        <v>-1</v>
      </c>
      <c r="P184" s="4"/>
      <c r="Q184" s="4"/>
      <c r="R184" s="4"/>
      <c r="S184" s="4"/>
      <c r="T184" s="4"/>
      <c r="U184" s="4"/>
      <c r="V184" s="4"/>
      <c r="W184" s="4"/>
    </row>
    <row r="185" spans="1:23" x14ac:dyDescent="0.2">
      <c r="A185" s="4">
        <v>50</v>
      </c>
      <c r="B185" s="4">
        <v>0</v>
      </c>
      <c r="C185" s="4">
        <v>0</v>
      </c>
      <c r="D185" s="4">
        <v>1</v>
      </c>
      <c r="E185" s="4">
        <v>208</v>
      </c>
      <c r="F185" s="4">
        <f>Source!V162</f>
        <v>24.313514999999999</v>
      </c>
      <c r="G185" s="4" t="s">
        <v>473</v>
      </c>
      <c r="H185" s="4" t="s">
        <v>474</v>
      </c>
      <c r="I185" s="4"/>
      <c r="J185" s="4"/>
      <c r="K185" s="4">
        <v>208</v>
      </c>
      <c r="L185" s="4">
        <v>22</v>
      </c>
      <c r="M185" s="4">
        <v>3</v>
      </c>
      <c r="N185" s="4" t="s">
        <v>3</v>
      </c>
      <c r="O185" s="4">
        <v>-1</v>
      </c>
      <c r="P185" s="4"/>
      <c r="Q185" s="4"/>
      <c r="R185" s="4"/>
      <c r="S185" s="4"/>
      <c r="T185" s="4"/>
      <c r="U185" s="4"/>
      <c r="V185" s="4"/>
      <c r="W185" s="4"/>
    </row>
    <row r="186" spans="1:23" x14ac:dyDescent="0.2">
      <c r="A186" s="4">
        <v>50</v>
      </c>
      <c r="B186" s="4">
        <v>0</v>
      </c>
      <c r="C186" s="4">
        <v>0</v>
      </c>
      <c r="D186" s="4">
        <v>1</v>
      </c>
      <c r="E186" s="4">
        <v>209</v>
      </c>
      <c r="F186" s="4">
        <f>ROUND(Source!W162,O186)</f>
        <v>0</v>
      </c>
      <c r="G186" s="4" t="s">
        <v>475</v>
      </c>
      <c r="H186" s="4" t="s">
        <v>476</v>
      </c>
      <c r="I186" s="4"/>
      <c r="J186" s="4"/>
      <c r="K186" s="4">
        <v>209</v>
      </c>
      <c r="L186" s="4">
        <v>23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/>
    </row>
    <row r="187" spans="1:23" x14ac:dyDescent="0.2">
      <c r="A187" s="4">
        <v>50</v>
      </c>
      <c r="B187" s="4">
        <v>1</v>
      </c>
      <c r="C187" s="4">
        <v>0</v>
      </c>
      <c r="D187" s="4">
        <v>1</v>
      </c>
      <c r="E187" s="4">
        <v>210</v>
      </c>
      <c r="F187" s="4">
        <f>ROUND(Source!X162,O187)</f>
        <v>15948.35</v>
      </c>
      <c r="G187" s="4" t="s">
        <v>477</v>
      </c>
      <c r="H187" s="4" t="s">
        <v>478</v>
      </c>
      <c r="I187" s="4"/>
      <c r="J187" s="4"/>
      <c r="K187" s="4">
        <v>210</v>
      </c>
      <c r="L187" s="4">
        <v>24</v>
      </c>
      <c r="M187" s="4">
        <v>0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/>
    </row>
    <row r="188" spans="1:23" x14ac:dyDescent="0.2">
      <c r="A188" s="4">
        <v>50</v>
      </c>
      <c r="B188" s="4">
        <v>1</v>
      </c>
      <c r="C188" s="4">
        <v>0</v>
      </c>
      <c r="D188" s="4">
        <v>1</v>
      </c>
      <c r="E188" s="4">
        <v>211</v>
      </c>
      <c r="F188" s="4">
        <f>ROUND(Source!Y162,O188)</f>
        <v>9174.56</v>
      </c>
      <c r="G188" s="4" t="s">
        <v>479</v>
      </c>
      <c r="H188" s="4" t="s">
        <v>480</v>
      </c>
      <c r="I188" s="4"/>
      <c r="J188" s="4"/>
      <c r="K188" s="4">
        <v>211</v>
      </c>
      <c r="L188" s="4">
        <v>25</v>
      </c>
      <c r="M188" s="4">
        <v>0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/>
    </row>
    <row r="189" spans="1:23" x14ac:dyDescent="0.2">
      <c r="A189" s="4">
        <v>50</v>
      </c>
      <c r="B189" s="4">
        <v>1</v>
      </c>
      <c r="C189" s="4">
        <v>0</v>
      </c>
      <c r="D189" s="4">
        <v>1</v>
      </c>
      <c r="E189" s="4">
        <v>224</v>
      </c>
      <c r="F189" s="4">
        <f>ROUND(Source!AR162,O189)</f>
        <v>139421.88</v>
      </c>
      <c r="G189" s="4" t="s">
        <v>481</v>
      </c>
      <c r="H189" s="4" t="s">
        <v>482</v>
      </c>
      <c r="I189" s="4"/>
      <c r="J189" s="4"/>
      <c r="K189" s="4">
        <v>224</v>
      </c>
      <c r="L189" s="4">
        <v>26</v>
      </c>
      <c r="M189" s="4">
        <v>0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/>
    </row>
    <row r="190" spans="1:23" x14ac:dyDescent="0.2">
      <c r="A190" s="4">
        <v>50</v>
      </c>
      <c r="B190" s="4">
        <v>1</v>
      </c>
      <c r="C190" s="4">
        <v>0</v>
      </c>
      <c r="D190" s="4">
        <v>2</v>
      </c>
      <c r="E190" s="4">
        <v>0</v>
      </c>
      <c r="F190" s="4">
        <v>0</v>
      </c>
      <c r="G190" s="4" t="s">
        <v>17</v>
      </c>
      <c r="H190" s="4" t="s">
        <v>483</v>
      </c>
      <c r="I190" s="4"/>
      <c r="J190" s="4"/>
      <c r="K190" s="4">
        <v>212</v>
      </c>
      <c r="L190" s="4">
        <v>27</v>
      </c>
      <c r="M190" s="4">
        <v>0</v>
      </c>
      <c r="N190" s="4" t="s">
        <v>3</v>
      </c>
      <c r="O190" s="4">
        <v>0</v>
      </c>
      <c r="P190" s="4"/>
      <c r="Q190" s="4"/>
      <c r="R190" s="4"/>
      <c r="S190" s="4"/>
      <c r="T190" s="4"/>
      <c r="U190" s="4"/>
      <c r="V190" s="4"/>
      <c r="W190" s="4"/>
    </row>
    <row r="191" spans="1:23" x14ac:dyDescent="0.2">
      <c r="A191" s="4">
        <v>50</v>
      </c>
      <c r="B191" s="4">
        <v>1</v>
      </c>
      <c r="C191" s="4">
        <v>0</v>
      </c>
      <c r="D191" s="4">
        <v>2</v>
      </c>
      <c r="E191" s="4">
        <v>0</v>
      </c>
      <c r="F191" s="4">
        <f>ROUND(F190*7.82,O191)</f>
        <v>0</v>
      </c>
      <c r="G191" s="4" t="s">
        <v>27</v>
      </c>
      <c r="H191" s="4" t="s">
        <v>489</v>
      </c>
      <c r="I191" s="4"/>
      <c r="J191" s="4"/>
      <c r="K191" s="4">
        <v>212</v>
      </c>
      <c r="L191" s="4">
        <v>28</v>
      </c>
      <c r="M191" s="4">
        <v>0</v>
      </c>
      <c r="N191" s="4" t="s">
        <v>3</v>
      </c>
      <c r="O191" s="4">
        <v>0</v>
      </c>
      <c r="P191" s="4"/>
      <c r="Q191" s="4"/>
      <c r="R191" s="4"/>
      <c r="S191" s="4"/>
      <c r="T191" s="4"/>
      <c r="U191" s="4"/>
      <c r="V191" s="4"/>
      <c r="W191" s="4"/>
    </row>
    <row r="192" spans="1:23" x14ac:dyDescent="0.2">
      <c r="A192" s="4">
        <v>50</v>
      </c>
      <c r="B192" s="4">
        <v>1</v>
      </c>
      <c r="C192" s="4">
        <v>0</v>
      </c>
      <c r="D192" s="4">
        <v>2</v>
      </c>
      <c r="E192" s="4">
        <v>0</v>
      </c>
      <c r="F192" s="4">
        <f>ROUND((F168*0.2)+F174-F176*0.2+F187*0.031+F188*0.027,O192)</f>
        <v>22000.11</v>
      </c>
      <c r="G192" s="4" t="s">
        <v>38</v>
      </c>
      <c r="H192" s="4" t="s">
        <v>485</v>
      </c>
      <c r="I192" s="4"/>
      <c r="J192" s="4"/>
      <c r="K192" s="4">
        <v>212</v>
      </c>
      <c r="L192" s="4">
        <v>29</v>
      </c>
      <c r="M192" s="4">
        <v>0</v>
      </c>
      <c r="N192" s="4" t="s">
        <v>3</v>
      </c>
      <c r="O192" s="4">
        <v>2</v>
      </c>
      <c r="P192" s="4"/>
      <c r="Q192" s="4"/>
      <c r="R192" s="4"/>
      <c r="S192" s="4"/>
      <c r="T192" s="4"/>
      <c r="U192" s="4"/>
      <c r="V192" s="4"/>
      <c r="W192" s="4"/>
    </row>
    <row r="193" spans="1:23" x14ac:dyDescent="0.2">
      <c r="A193" s="4">
        <v>50</v>
      </c>
      <c r="B193" s="4">
        <v>1</v>
      </c>
      <c r="C193" s="4">
        <v>0</v>
      </c>
      <c r="D193" s="4">
        <v>2</v>
      </c>
      <c r="E193" s="4">
        <v>0</v>
      </c>
      <c r="F193" s="4">
        <f>ROUND(F191+F192,O193)</f>
        <v>22000.11</v>
      </c>
      <c r="G193" s="4" t="s">
        <v>46</v>
      </c>
      <c r="H193" s="4" t="s">
        <v>486</v>
      </c>
      <c r="I193" s="4"/>
      <c r="J193" s="4"/>
      <c r="K193" s="4">
        <v>212</v>
      </c>
      <c r="L193" s="4">
        <v>30</v>
      </c>
      <c r="M193" s="4">
        <v>0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/>
    </row>
    <row r="194" spans="1:23" x14ac:dyDescent="0.2">
      <c r="A194" s="4">
        <v>50</v>
      </c>
      <c r="B194" s="4">
        <v>1</v>
      </c>
      <c r="C194" s="4">
        <v>0</v>
      </c>
      <c r="D194" s="4">
        <v>2</v>
      </c>
      <c r="E194" s="4">
        <v>0</v>
      </c>
      <c r="F194" s="4">
        <v>0</v>
      </c>
      <c r="G194" s="4" t="s">
        <v>51</v>
      </c>
      <c r="H194" s="4" t="s">
        <v>487</v>
      </c>
      <c r="I194" s="4"/>
      <c r="J194" s="4"/>
      <c r="K194" s="4">
        <v>212</v>
      </c>
      <c r="L194" s="4">
        <v>31</v>
      </c>
      <c r="M194" s="4">
        <v>0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/>
    </row>
    <row r="195" spans="1:23" x14ac:dyDescent="0.2">
      <c r="A195" s="4">
        <v>50</v>
      </c>
      <c r="B195" s="4">
        <v>1</v>
      </c>
      <c r="C195" s="4">
        <v>0</v>
      </c>
      <c r="D195" s="4">
        <v>2</v>
      </c>
      <c r="E195" s="4">
        <v>213</v>
      </c>
      <c r="F195" s="4">
        <f>ROUND(F193+F194,O195)</f>
        <v>22000.11</v>
      </c>
      <c r="G195" s="4" t="s">
        <v>56</v>
      </c>
      <c r="H195" s="4" t="s">
        <v>488</v>
      </c>
      <c r="I195" s="4"/>
      <c r="J195" s="4"/>
      <c r="K195" s="4">
        <v>212</v>
      </c>
      <c r="L195" s="4">
        <v>32</v>
      </c>
      <c r="M195" s="4">
        <v>0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/>
    </row>
    <row r="198" spans="1:23" x14ac:dyDescent="0.2">
      <c r="A198">
        <v>70</v>
      </c>
      <c r="B198">
        <v>1</v>
      </c>
      <c r="D198">
        <v>1</v>
      </c>
      <c r="E198" t="s">
        <v>490</v>
      </c>
      <c r="F198" t="s">
        <v>491</v>
      </c>
      <c r="G198">
        <v>0</v>
      </c>
      <c r="H198">
        <v>0</v>
      </c>
      <c r="I198" t="s">
        <v>3</v>
      </c>
      <c r="J198">
        <v>1</v>
      </c>
      <c r="K198">
        <v>0</v>
      </c>
      <c r="L198" t="s">
        <v>3</v>
      </c>
      <c r="M198" t="s">
        <v>3</v>
      </c>
      <c r="N198">
        <v>0</v>
      </c>
    </row>
    <row r="199" spans="1:23" x14ac:dyDescent="0.2">
      <c r="A199">
        <v>70</v>
      </c>
      <c r="B199">
        <v>1</v>
      </c>
      <c r="D199">
        <v>2</v>
      </c>
      <c r="E199" t="s">
        <v>492</v>
      </c>
      <c r="F199" t="s">
        <v>493</v>
      </c>
      <c r="G199">
        <v>1</v>
      </c>
      <c r="H199">
        <v>0</v>
      </c>
      <c r="I199" t="s">
        <v>3</v>
      </c>
      <c r="J199">
        <v>1</v>
      </c>
      <c r="K199">
        <v>0</v>
      </c>
      <c r="L199" t="s">
        <v>3</v>
      </c>
      <c r="M199" t="s">
        <v>3</v>
      </c>
      <c r="N199">
        <v>0</v>
      </c>
    </row>
    <row r="200" spans="1:23" x14ac:dyDescent="0.2">
      <c r="A200">
        <v>70</v>
      </c>
      <c r="B200">
        <v>1</v>
      </c>
      <c r="D200">
        <v>3</v>
      </c>
      <c r="E200" t="s">
        <v>494</v>
      </c>
      <c r="F200" t="s">
        <v>495</v>
      </c>
      <c r="G200">
        <v>0</v>
      </c>
      <c r="H200">
        <v>0</v>
      </c>
      <c r="I200" t="s">
        <v>3</v>
      </c>
      <c r="J200">
        <v>1</v>
      </c>
      <c r="K200">
        <v>0</v>
      </c>
      <c r="L200" t="s">
        <v>3</v>
      </c>
      <c r="M200" t="s">
        <v>3</v>
      </c>
      <c r="N200">
        <v>0</v>
      </c>
    </row>
    <row r="201" spans="1:23" x14ac:dyDescent="0.2">
      <c r="A201">
        <v>70</v>
      </c>
      <c r="B201">
        <v>1</v>
      </c>
      <c r="D201">
        <v>4</v>
      </c>
      <c r="E201" t="s">
        <v>496</v>
      </c>
      <c r="F201" t="s">
        <v>497</v>
      </c>
      <c r="G201">
        <v>0</v>
      </c>
      <c r="H201">
        <v>0</v>
      </c>
      <c r="I201" t="s">
        <v>498</v>
      </c>
      <c r="J201">
        <v>0</v>
      </c>
      <c r="K201">
        <v>0</v>
      </c>
      <c r="L201" t="s">
        <v>3</v>
      </c>
      <c r="M201" t="s">
        <v>3</v>
      </c>
      <c r="N201">
        <v>0</v>
      </c>
    </row>
    <row r="202" spans="1:23" x14ac:dyDescent="0.2">
      <c r="A202">
        <v>70</v>
      </c>
      <c r="B202">
        <v>1</v>
      </c>
      <c r="D202">
        <v>5</v>
      </c>
      <c r="E202" t="s">
        <v>499</v>
      </c>
      <c r="F202" t="s">
        <v>500</v>
      </c>
      <c r="G202">
        <v>0</v>
      </c>
      <c r="H202">
        <v>0</v>
      </c>
      <c r="I202" t="s">
        <v>501</v>
      </c>
      <c r="J202">
        <v>0</v>
      </c>
      <c r="K202">
        <v>0</v>
      </c>
      <c r="L202" t="s">
        <v>3</v>
      </c>
      <c r="M202" t="s">
        <v>3</v>
      </c>
      <c r="N202">
        <v>0</v>
      </c>
    </row>
    <row r="203" spans="1:23" x14ac:dyDescent="0.2">
      <c r="A203">
        <v>70</v>
      </c>
      <c r="B203">
        <v>1</v>
      </c>
      <c r="D203">
        <v>6</v>
      </c>
      <c r="E203" t="s">
        <v>502</v>
      </c>
      <c r="F203" t="s">
        <v>503</v>
      </c>
      <c r="G203">
        <v>0</v>
      </c>
      <c r="H203">
        <v>0</v>
      </c>
      <c r="I203" t="s">
        <v>504</v>
      </c>
      <c r="J203">
        <v>0</v>
      </c>
      <c r="K203">
        <v>0</v>
      </c>
      <c r="L203" t="s">
        <v>3</v>
      </c>
      <c r="M203" t="s">
        <v>3</v>
      </c>
      <c r="N203">
        <v>0</v>
      </c>
    </row>
    <row r="204" spans="1:23" x14ac:dyDescent="0.2">
      <c r="A204">
        <v>70</v>
      </c>
      <c r="B204">
        <v>1</v>
      </c>
      <c r="D204">
        <v>7</v>
      </c>
      <c r="E204" t="s">
        <v>505</v>
      </c>
      <c r="F204" t="s">
        <v>506</v>
      </c>
      <c r="G204">
        <v>1</v>
      </c>
      <c r="H204">
        <v>0</v>
      </c>
      <c r="I204" t="s">
        <v>3</v>
      </c>
      <c r="J204">
        <v>0</v>
      </c>
      <c r="K204">
        <v>0</v>
      </c>
      <c r="L204" t="s">
        <v>3</v>
      </c>
      <c r="M204" t="s">
        <v>3</v>
      </c>
      <c r="N204">
        <v>0</v>
      </c>
    </row>
    <row r="205" spans="1:23" x14ac:dyDescent="0.2">
      <c r="A205">
        <v>70</v>
      </c>
      <c r="B205">
        <v>1</v>
      </c>
      <c r="D205">
        <v>8</v>
      </c>
      <c r="E205" t="s">
        <v>507</v>
      </c>
      <c r="F205" t="s">
        <v>508</v>
      </c>
      <c r="G205">
        <v>0</v>
      </c>
      <c r="H205">
        <v>0</v>
      </c>
      <c r="I205" t="s">
        <v>509</v>
      </c>
      <c r="J205">
        <v>0</v>
      </c>
      <c r="K205">
        <v>0</v>
      </c>
      <c r="L205" t="s">
        <v>3</v>
      </c>
      <c r="M205" t="s">
        <v>3</v>
      </c>
      <c r="N205">
        <v>0</v>
      </c>
    </row>
    <row r="206" spans="1:23" x14ac:dyDescent="0.2">
      <c r="A206">
        <v>70</v>
      </c>
      <c r="B206">
        <v>1</v>
      </c>
      <c r="D206">
        <v>9</v>
      </c>
      <c r="E206" t="s">
        <v>510</v>
      </c>
      <c r="F206" t="s">
        <v>511</v>
      </c>
      <c r="G206">
        <v>0</v>
      </c>
      <c r="H206">
        <v>0</v>
      </c>
      <c r="I206" t="s">
        <v>512</v>
      </c>
      <c r="J206">
        <v>0</v>
      </c>
      <c r="K206">
        <v>0</v>
      </c>
      <c r="L206" t="s">
        <v>3</v>
      </c>
      <c r="M206" t="s">
        <v>3</v>
      </c>
      <c r="N206">
        <v>0</v>
      </c>
    </row>
    <row r="207" spans="1:23" x14ac:dyDescent="0.2">
      <c r="A207">
        <v>70</v>
      </c>
      <c r="B207">
        <v>1</v>
      </c>
      <c r="D207">
        <v>10</v>
      </c>
      <c r="E207" t="s">
        <v>513</v>
      </c>
      <c r="F207" t="s">
        <v>514</v>
      </c>
      <c r="G207">
        <v>0</v>
      </c>
      <c r="H207">
        <v>0</v>
      </c>
      <c r="I207" t="s">
        <v>515</v>
      </c>
      <c r="J207">
        <v>0</v>
      </c>
      <c r="K207">
        <v>0</v>
      </c>
      <c r="L207" t="s">
        <v>3</v>
      </c>
      <c r="M207" t="s">
        <v>3</v>
      </c>
      <c r="N207">
        <v>0</v>
      </c>
    </row>
    <row r="208" spans="1:23" x14ac:dyDescent="0.2">
      <c r="A208">
        <v>70</v>
      </c>
      <c r="B208">
        <v>1</v>
      </c>
      <c r="D208">
        <v>11</v>
      </c>
      <c r="E208" t="s">
        <v>516</v>
      </c>
      <c r="F208" t="s">
        <v>517</v>
      </c>
      <c r="G208">
        <v>0</v>
      </c>
      <c r="H208">
        <v>0</v>
      </c>
      <c r="I208" t="s">
        <v>518</v>
      </c>
      <c r="J208">
        <v>0</v>
      </c>
      <c r="K208">
        <v>0</v>
      </c>
      <c r="L208" t="s">
        <v>3</v>
      </c>
      <c r="M208" t="s">
        <v>3</v>
      </c>
      <c r="N208">
        <v>0</v>
      </c>
    </row>
    <row r="209" spans="1:14" x14ac:dyDescent="0.2">
      <c r="A209">
        <v>70</v>
      </c>
      <c r="B209">
        <v>1</v>
      </c>
      <c r="D209">
        <v>12</v>
      </c>
      <c r="E209" t="s">
        <v>519</v>
      </c>
      <c r="F209" t="s">
        <v>520</v>
      </c>
      <c r="G209">
        <v>0</v>
      </c>
      <c r="H209">
        <v>0</v>
      </c>
      <c r="I209" t="s">
        <v>3</v>
      </c>
      <c r="J209">
        <v>0</v>
      </c>
      <c r="K209">
        <v>0</v>
      </c>
      <c r="L209" t="s">
        <v>3</v>
      </c>
      <c r="M209" t="s">
        <v>3</v>
      </c>
      <c r="N209">
        <v>0</v>
      </c>
    </row>
    <row r="210" spans="1:14" x14ac:dyDescent="0.2">
      <c r="A210">
        <v>70</v>
      </c>
      <c r="B210">
        <v>1</v>
      </c>
      <c r="D210">
        <v>1</v>
      </c>
      <c r="E210" t="s">
        <v>521</v>
      </c>
      <c r="F210" t="s">
        <v>522</v>
      </c>
      <c r="G210">
        <v>0.9</v>
      </c>
      <c r="H210">
        <v>1</v>
      </c>
      <c r="I210" t="s">
        <v>523</v>
      </c>
      <c r="J210">
        <v>0</v>
      </c>
      <c r="K210">
        <v>0</v>
      </c>
      <c r="L210" t="s">
        <v>3</v>
      </c>
      <c r="M210" t="s">
        <v>3</v>
      </c>
      <c r="N210">
        <v>0</v>
      </c>
    </row>
    <row r="211" spans="1:14" x14ac:dyDescent="0.2">
      <c r="A211">
        <v>70</v>
      </c>
      <c r="B211">
        <v>1</v>
      </c>
      <c r="D211">
        <v>2</v>
      </c>
      <c r="E211" t="s">
        <v>524</v>
      </c>
      <c r="F211" t="s">
        <v>525</v>
      </c>
      <c r="G211">
        <v>0.85</v>
      </c>
      <c r="H211">
        <v>1</v>
      </c>
      <c r="I211" t="s">
        <v>526</v>
      </c>
      <c r="J211">
        <v>0</v>
      </c>
      <c r="K211">
        <v>0</v>
      </c>
      <c r="L211" t="s">
        <v>3</v>
      </c>
      <c r="M211" t="s">
        <v>3</v>
      </c>
      <c r="N211">
        <v>0</v>
      </c>
    </row>
    <row r="212" spans="1:14" x14ac:dyDescent="0.2">
      <c r="A212">
        <v>70</v>
      </c>
      <c r="B212">
        <v>1</v>
      </c>
      <c r="D212">
        <v>3</v>
      </c>
      <c r="E212" t="s">
        <v>527</v>
      </c>
      <c r="F212" t="s">
        <v>528</v>
      </c>
      <c r="G212">
        <v>1</v>
      </c>
      <c r="H212">
        <v>0.85</v>
      </c>
      <c r="I212" t="s">
        <v>529</v>
      </c>
      <c r="J212">
        <v>0</v>
      </c>
      <c r="K212">
        <v>0</v>
      </c>
      <c r="L212" t="s">
        <v>3</v>
      </c>
      <c r="M212" t="s">
        <v>3</v>
      </c>
      <c r="N212">
        <v>0</v>
      </c>
    </row>
    <row r="213" spans="1:14" x14ac:dyDescent="0.2">
      <c r="A213">
        <v>70</v>
      </c>
      <c r="B213">
        <v>1</v>
      </c>
      <c r="D213">
        <v>4</v>
      </c>
      <c r="E213" t="s">
        <v>530</v>
      </c>
      <c r="F213" t="s">
        <v>531</v>
      </c>
      <c r="G213">
        <v>1</v>
      </c>
      <c r="H213">
        <v>0</v>
      </c>
      <c r="I213" t="s">
        <v>3</v>
      </c>
      <c r="J213">
        <v>0</v>
      </c>
      <c r="K213">
        <v>0</v>
      </c>
      <c r="L213" t="s">
        <v>3</v>
      </c>
      <c r="M213" t="s">
        <v>3</v>
      </c>
      <c r="N213">
        <v>0</v>
      </c>
    </row>
    <row r="214" spans="1:14" x14ac:dyDescent="0.2">
      <c r="A214">
        <v>70</v>
      </c>
      <c r="B214">
        <v>1</v>
      </c>
      <c r="D214">
        <v>5</v>
      </c>
      <c r="E214" t="s">
        <v>532</v>
      </c>
      <c r="F214" t="s">
        <v>533</v>
      </c>
      <c r="G214">
        <v>1</v>
      </c>
      <c r="H214">
        <v>0.8</v>
      </c>
      <c r="I214" t="s">
        <v>534</v>
      </c>
      <c r="J214">
        <v>0</v>
      </c>
      <c r="K214">
        <v>0</v>
      </c>
      <c r="L214" t="s">
        <v>3</v>
      </c>
      <c r="M214" t="s">
        <v>3</v>
      </c>
      <c r="N214">
        <v>0</v>
      </c>
    </row>
    <row r="215" spans="1:14" x14ac:dyDescent="0.2">
      <c r="A215">
        <v>70</v>
      </c>
      <c r="B215">
        <v>1</v>
      </c>
      <c r="D215">
        <v>6</v>
      </c>
      <c r="E215" t="s">
        <v>535</v>
      </c>
      <c r="F215" t="s">
        <v>536</v>
      </c>
      <c r="G215">
        <v>0.85</v>
      </c>
      <c r="H215">
        <v>0</v>
      </c>
      <c r="I215" t="s">
        <v>3</v>
      </c>
      <c r="J215">
        <v>0</v>
      </c>
      <c r="K215">
        <v>0</v>
      </c>
      <c r="L215" t="s">
        <v>3</v>
      </c>
      <c r="M215" t="s">
        <v>3</v>
      </c>
      <c r="N215">
        <v>0</v>
      </c>
    </row>
    <row r="216" spans="1:14" x14ac:dyDescent="0.2">
      <c r="A216">
        <v>70</v>
      </c>
      <c r="B216">
        <v>1</v>
      </c>
      <c r="D216">
        <v>7</v>
      </c>
      <c r="E216" t="s">
        <v>537</v>
      </c>
      <c r="F216" t="s">
        <v>538</v>
      </c>
      <c r="G216">
        <v>0.8</v>
      </c>
      <c r="H216">
        <v>0</v>
      </c>
      <c r="I216" t="s">
        <v>3</v>
      </c>
      <c r="J216">
        <v>0</v>
      </c>
      <c r="K216">
        <v>0</v>
      </c>
      <c r="L216" t="s">
        <v>3</v>
      </c>
      <c r="M216" t="s">
        <v>3</v>
      </c>
      <c r="N216">
        <v>0</v>
      </c>
    </row>
    <row r="217" spans="1:14" x14ac:dyDescent="0.2">
      <c r="A217">
        <v>70</v>
      </c>
      <c r="B217">
        <v>1</v>
      </c>
      <c r="D217">
        <v>8</v>
      </c>
      <c r="E217" t="s">
        <v>539</v>
      </c>
      <c r="F217" t="s">
        <v>540</v>
      </c>
      <c r="G217">
        <v>0.7</v>
      </c>
      <c r="H217">
        <v>0</v>
      </c>
      <c r="I217" t="s">
        <v>3</v>
      </c>
      <c r="J217">
        <v>0</v>
      </c>
      <c r="K217">
        <v>0</v>
      </c>
      <c r="L217" t="s">
        <v>3</v>
      </c>
      <c r="M217" t="s">
        <v>3</v>
      </c>
      <c r="N217">
        <v>0</v>
      </c>
    </row>
    <row r="218" spans="1:14" x14ac:dyDescent="0.2">
      <c r="A218">
        <v>70</v>
      </c>
      <c r="B218">
        <v>1</v>
      </c>
      <c r="D218">
        <v>9</v>
      </c>
      <c r="E218" t="s">
        <v>541</v>
      </c>
      <c r="F218" t="s">
        <v>542</v>
      </c>
      <c r="G218">
        <v>0.9</v>
      </c>
      <c r="H218">
        <v>0</v>
      </c>
      <c r="I218" t="s">
        <v>3</v>
      </c>
      <c r="J218">
        <v>0</v>
      </c>
      <c r="K218">
        <v>0</v>
      </c>
      <c r="L218" t="s">
        <v>3</v>
      </c>
      <c r="M218" t="s">
        <v>3</v>
      </c>
      <c r="N218">
        <v>0</v>
      </c>
    </row>
    <row r="219" spans="1:14" x14ac:dyDescent="0.2">
      <c r="A219">
        <v>70</v>
      </c>
      <c r="B219">
        <v>1</v>
      </c>
      <c r="D219">
        <v>10</v>
      </c>
      <c r="E219" t="s">
        <v>543</v>
      </c>
      <c r="F219" t="s">
        <v>544</v>
      </c>
      <c r="G219">
        <v>0.6</v>
      </c>
      <c r="H219">
        <v>0</v>
      </c>
      <c r="I219" t="s">
        <v>3</v>
      </c>
      <c r="J219">
        <v>0</v>
      </c>
      <c r="K219">
        <v>0</v>
      </c>
      <c r="L219" t="s">
        <v>3</v>
      </c>
      <c r="M219" t="s">
        <v>3</v>
      </c>
      <c r="N219">
        <v>0</v>
      </c>
    </row>
    <row r="220" spans="1:14" x14ac:dyDescent="0.2">
      <c r="A220">
        <v>70</v>
      </c>
      <c r="B220">
        <v>1</v>
      </c>
      <c r="D220">
        <v>11</v>
      </c>
      <c r="E220" t="s">
        <v>545</v>
      </c>
      <c r="F220" t="s">
        <v>546</v>
      </c>
      <c r="G220">
        <v>1.2</v>
      </c>
      <c r="H220">
        <v>0</v>
      </c>
      <c r="I220" t="s">
        <v>3</v>
      </c>
      <c r="J220">
        <v>0</v>
      </c>
      <c r="K220">
        <v>0</v>
      </c>
      <c r="L220" t="s">
        <v>3</v>
      </c>
      <c r="M220" t="s">
        <v>3</v>
      </c>
      <c r="N220">
        <v>0</v>
      </c>
    </row>
    <row r="221" spans="1:14" x14ac:dyDescent="0.2">
      <c r="A221">
        <v>70</v>
      </c>
      <c r="B221">
        <v>1</v>
      </c>
      <c r="D221">
        <v>12</v>
      </c>
      <c r="E221" t="s">
        <v>547</v>
      </c>
      <c r="F221" t="s">
        <v>548</v>
      </c>
      <c r="G221">
        <v>0</v>
      </c>
      <c r="H221">
        <v>0</v>
      </c>
      <c r="I221" t="s">
        <v>3</v>
      </c>
      <c r="J221">
        <v>0</v>
      </c>
      <c r="K221">
        <v>0</v>
      </c>
      <c r="L221" t="s">
        <v>3</v>
      </c>
      <c r="M221" t="s">
        <v>3</v>
      </c>
      <c r="N221">
        <v>0</v>
      </c>
    </row>
    <row r="222" spans="1:14" x14ac:dyDescent="0.2">
      <c r="A222">
        <v>70</v>
      </c>
      <c r="B222">
        <v>1</v>
      </c>
      <c r="D222">
        <v>13</v>
      </c>
      <c r="E222" t="s">
        <v>549</v>
      </c>
      <c r="F222" t="s">
        <v>550</v>
      </c>
      <c r="G222">
        <v>1</v>
      </c>
      <c r="H222">
        <v>0</v>
      </c>
      <c r="I222" t="s">
        <v>3</v>
      </c>
      <c r="J222">
        <v>0</v>
      </c>
      <c r="K222">
        <v>0</v>
      </c>
      <c r="L222" t="s">
        <v>3</v>
      </c>
      <c r="M222" t="s">
        <v>3</v>
      </c>
      <c r="N222">
        <v>0</v>
      </c>
    </row>
    <row r="224" spans="1:14" x14ac:dyDescent="0.2">
      <c r="A224">
        <v>-1</v>
      </c>
    </row>
    <row r="226" spans="1:27" x14ac:dyDescent="0.2">
      <c r="A226" s="3">
        <v>75</v>
      </c>
      <c r="B226" s="3" t="s">
        <v>551</v>
      </c>
      <c r="C226" s="3">
        <v>2019</v>
      </c>
      <c r="D226" s="3">
        <v>0</v>
      </c>
      <c r="E226" s="3">
        <v>1</v>
      </c>
      <c r="F226" s="3"/>
      <c r="G226" s="3">
        <v>0</v>
      </c>
      <c r="H226" s="3">
        <v>1</v>
      </c>
      <c r="I226" s="3">
        <v>0</v>
      </c>
      <c r="J226" s="3">
        <v>1</v>
      </c>
      <c r="K226" s="3">
        <v>0</v>
      </c>
      <c r="L226" s="3">
        <v>0</v>
      </c>
      <c r="M226" s="3">
        <v>0</v>
      </c>
      <c r="N226" s="3">
        <v>31303232</v>
      </c>
      <c r="O226" s="3">
        <v>1</v>
      </c>
    </row>
    <row r="227" spans="1:27" x14ac:dyDescent="0.2">
      <c r="A227" s="5">
        <v>1</v>
      </c>
      <c r="B227" s="5" t="s">
        <v>552</v>
      </c>
      <c r="C227" s="5" t="s">
        <v>553</v>
      </c>
      <c r="D227" s="5">
        <v>2019</v>
      </c>
      <c r="E227" s="5">
        <v>1</v>
      </c>
      <c r="F227" s="5">
        <v>1</v>
      </c>
      <c r="G227" s="5">
        <v>1</v>
      </c>
      <c r="H227" s="5">
        <v>1</v>
      </c>
      <c r="I227" s="5">
        <v>1</v>
      </c>
      <c r="J227" s="5">
        <v>1</v>
      </c>
      <c r="K227" s="5">
        <v>1</v>
      </c>
      <c r="L227" s="5">
        <v>1</v>
      </c>
      <c r="M227" s="5">
        <v>1</v>
      </c>
      <c r="N227" s="5">
        <v>1</v>
      </c>
      <c r="O227" s="5">
        <v>1</v>
      </c>
      <c r="P227" s="5">
        <v>1</v>
      </c>
      <c r="Q227" s="5">
        <v>1</v>
      </c>
      <c r="R227" s="5" t="s">
        <v>3</v>
      </c>
      <c r="S227" s="5" t="s">
        <v>3</v>
      </c>
      <c r="T227" s="5" t="s">
        <v>3</v>
      </c>
      <c r="U227" s="5" t="s">
        <v>3</v>
      </c>
      <c r="V227" s="5" t="s">
        <v>3</v>
      </c>
      <c r="W227" s="5" t="s">
        <v>3</v>
      </c>
      <c r="X227" s="5" t="s">
        <v>3</v>
      </c>
      <c r="Y227" s="5" t="s">
        <v>3</v>
      </c>
      <c r="Z227" s="5" t="s">
        <v>3</v>
      </c>
      <c r="AA227" s="5" t="s">
        <v>3</v>
      </c>
    </row>
    <row r="231" spans="1:27" x14ac:dyDescent="0.2">
      <c r="A231">
        <v>65</v>
      </c>
      <c r="C231">
        <v>1</v>
      </c>
      <c r="D231">
        <v>0</v>
      </c>
      <c r="E231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7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554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14053</v>
      </c>
      <c r="M1">
        <v>10</v>
      </c>
      <c r="N1">
        <v>10</v>
      </c>
      <c r="O1">
        <v>1</v>
      </c>
      <c r="P1">
        <v>0</v>
      </c>
      <c r="Q1">
        <v>11</v>
      </c>
    </row>
    <row r="12" spans="1:133" x14ac:dyDescent="0.2">
      <c r="A12" s="1">
        <v>1</v>
      </c>
      <c r="B12" s="1">
        <v>56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1</v>
      </c>
      <c r="BN12" s="1">
        <v>1</v>
      </c>
      <c r="BO12" s="1">
        <v>0</v>
      </c>
      <c r="BP12" s="1">
        <v>1</v>
      </c>
      <c r="BQ12" s="1">
        <v>2</v>
      </c>
      <c r="BR12" s="1">
        <v>1</v>
      </c>
      <c r="BS12" s="1">
        <v>1</v>
      </c>
      <c r="BT12" s="1">
        <v>0</v>
      </c>
      <c r="BU12" s="1">
        <v>1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8</v>
      </c>
      <c r="CB12" s="1" t="s">
        <v>8</v>
      </c>
      <c r="CC12" s="1" t="s">
        <v>8</v>
      </c>
      <c r="CD12" s="1" t="s">
        <v>8</v>
      </c>
      <c r="CE12" s="1" t="s">
        <v>10</v>
      </c>
      <c r="CF12" s="1">
        <v>0</v>
      </c>
      <c r="CG12" s="1">
        <v>0</v>
      </c>
      <c r="CH12" s="1">
        <v>524296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31303232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11</v>
      </c>
      <c r="D16" s="6" t="s">
        <v>11</v>
      </c>
      <c r="E16" s="7">
        <f>(Source!F144)/1000</f>
        <v>139.42188000000002</v>
      </c>
      <c r="F16" s="7">
        <f>(Source!F145)/1000</f>
        <v>0</v>
      </c>
      <c r="G16" s="7">
        <f>(Source!F136)/1000</f>
        <v>0</v>
      </c>
      <c r="H16" s="7">
        <f>(Source!F146)/1000+(Source!F147)/1000</f>
        <v>0</v>
      </c>
      <c r="I16" s="7">
        <f>E16+F16+G16+H16</f>
        <v>139.42188000000002</v>
      </c>
      <c r="J16" s="7">
        <f>(Source!F142)/1000</f>
        <v>16.172519999999999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113752.27</v>
      </c>
      <c r="AU16" s="7">
        <v>95328.57</v>
      </c>
      <c r="AV16" s="7">
        <v>0</v>
      </c>
      <c r="AW16" s="7">
        <v>0</v>
      </c>
      <c r="AX16" s="7">
        <v>0</v>
      </c>
      <c r="AY16" s="7">
        <v>2251.1799999999998</v>
      </c>
      <c r="AZ16" s="7">
        <v>294.49</v>
      </c>
      <c r="BA16" s="7">
        <v>16172.52</v>
      </c>
      <c r="BB16" s="7">
        <v>139421.88</v>
      </c>
      <c r="BC16" s="7">
        <v>0</v>
      </c>
      <c r="BD16" s="7">
        <v>0</v>
      </c>
      <c r="BE16" s="7">
        <v>0</v>
      </c>
      <c r="BF16" s="7">
        <v>1854.0185800000002</v>
      </c>
      <c r="BG16" s="7">
        <v>24.313514999999995</v>
      </c>
      <c r="BH16" s="7">
        <v>0</v>
      </c>
      <c r="BI16" s="7">
        <v>15948.35</v>
      </c>
      <c r="BJ16" s="7">
        <v>9174.56</v>
      </c>
      <c r="BK16" s="7">
        <v>139421.88</v>
      </c>
    </row>
    <row r="18" spans="1:19" x14ac:dyDescent="0.2">
      <c r="A18">
        <v>51</v>
      </c>
      <c r="E18" s="8">
        <f>SUMIF(A16:A17,3,E16:E17)</f>
        <v>139.42188000000002</v>
      </c>
      <c r="F18" s="8">
        <f>SUMIF(A16:A17,3,F16:F17)</f>
        <v>0</v>
      </c>
      <c r="G18" s="8">
        <f>SUMIF(A16:A17,3,G16:G17)</f>
        <v>0</v>
      </c>
      <c r="H18" s="8">
        <f>SUMIF(A16:A17,3,H16:H17)</f>
        <v>0</v>
      </c>
      <c r="I18" s="8">
        <f>SUMIF(A16:A17,3,I16:I17)</f>
        <v>139.42188000000002</v>
      </c>
      <c r="J18" s="8">
        <f>SUMIF(A16:A17,3,J16:J17)</f>
        <v>16.172519999999999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1</v>
      </c>
      <c r="C20" s="4">
        <v>0</v>
      </c>
      <c r="D20" s="4">
        <v>1</v>
      </c>
      <c r="E20" s="4">
        <v>201</v>
      </c>
      <c r="F20" s="4">
        <v>113752.27</v>
      </c>
      <c r="G20" s="4" t="s">
        <v>431</v>
      </c>
      <c r="H20" s="4" t="s">
        <v>432</v>
      </c>
      <c r="I20" s="4"/>
      <c r="J20" s="4"/>
      <c r="K20" s="4">
        <v>201</v>
      </c>
      <c r="L20" s="4">
        <v>1</v>
      </c>
      <c r="M20" s="4">
        <v>0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1</v>
      </c>
      <c r="C21" s="4">
        <v>0</v>
      </c>
      <c r="D21" s="4">
        <v>1</v>
      </c>
      <c r="E21" s="4">
        <v>202</v>
      </c>
      <c r="F21" s="4">
        <v>95328.57</v>
      </c>
      <c r="G21" s="4" t="s">
        <v>433</v>
      </c>
      <c r="H21" s="4" t="s">
        <v>434</v>
      </c>
      <c r="I21" s="4"/>
      <c r="J21" s="4"/>
      <c r="K21" s="4">
        <v>202</v>
      </c>
      <c r="L21" s="4">
        <v>2</v>
      </c>
      <c r="M21" s="4">
        <v>0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435</v>
      </c>
      <c r="H22" s="4" t="s">
        <v>436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95328.57</v>
      </c>
      <c r="G23" s="4" t="s">
        <v>437</v>
      </c>
      <c r="H23" s="4" t="s">
        <v>438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95328.57</v>
      </c>
      <c r="G24" s="4" t="s">
        <v>439</v>
      </c>
      <c r="H24" s="4" t="s">
        <v>440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441</v>
      </c>
      <c r="H25" s="4" t="s">
        <v>442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95328.57</v>
      </c>
      <c r="G26" s="4" t="s">
        <v>443</v>
      </c>
      <c r="H26" s="4" t="s">
        <v>444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445</v>
      </c>
      <c r="H27" s="4" t="s">
        <v>446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447</v>
      </c>
      <c r="H28" s="4" t="s">
        <v>448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449</v>
      </c>
      <c r="H29" s="4" t="s">
        <v>450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2251.1799999999998</v>
      </c>
      <c r="G30" s="4" t="s">
        <v>451</v>
      </c>
      <c r="H30" s="4" t="s">
        <v>452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453</v>
      </c>
      <c r="H31" s="4" t="s">
        <v>454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294.49</v>
      </c>
      <c r="G32" s="4" t="s">
        <v>455</v>
      </c>
      <c r="H32" s="4" t="s">
        <v>456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16172.52</v>
      </c>
      <c r="G33" s="4" t="s">
        <v>457</v>
      </c>
      <c r="H33" s="4" t="s">
        <v>458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459</v>
      </c>
      <c r="H34" s="4" t="s">
        <v>460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139421.88</v>
      </c>
      <c r="G35" s="4" t="s">
        <v>461</v>
      </c>
      <c r="H35" s="4" t="s">
        <v>462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463</v>
      </c>
      <c r="H36" s="4" t="s">
        <v>464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465</v>
      </c>
      <c r="H37" s="4" t="s">
        <v>466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467</v>
      </c>
      <c r="H38" s="4" t="s">
        <v>468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469</v>
      </c>
      <c r="H39" s="4" t="s">
        <v>470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1854.0185800000002</v>
      </c>
      <c r="G40" s="4" t="s">
        <v>471</v>
      </c>
      <c r="H40" s="4" t="s">
        <v>472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24.313514999999995</v>
      </c>
      <c r="G41" s="4" t="s">
        <v>473</v>
      </c>
      <c r="H41" s="4" t="s">
        <v>474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475</v>
      </c>
      <c r="H42" s="4" t="s">
        <v>476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1</v>
      </c>
      <c r="C43" s="4">
        <v>0</v>
      </c>
      <c r="D43" s="4">
        <v>1</v>
      </c>
      <c r="E43" s="4">
        <v>210</v>
      </c>
      <c r="F43" s="4">
        <v>15948.35</v>
      </c>
      <c r="G43" s="4" t="s">
        <v>477</v>
      </c>
      <c r="H43" s="4" t="s">
        <v>478</v>
      </c>
      <c r="I43" s="4"/>
      <c r="J43" s="4"/>
      <c r="K43" s="4">
        <v>210</v>
      </c>
      <c r="L43" s="4">
        <v>24</v>
      </c>
      <c r="M43" s="4">
        <v>0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1</v>
      </c>
      <c r="C44" s="4">
        <v>0</v>
      </c>
      <c r="D44" s="4">
        <v>1</v>
      </c>
      <c r="E44" s="4">
        <v>211</v>
      </c>
      <c r="F44" s="4">
        <v>9174.56</v>
      </c>
      <c r="G44" s="4" t="s">
        <v>479</v>
      </c>
      <c r="H44" s="4" t="s">
        <v>480</v>
      </c>
      <c r="I44" s="4"/>
      <c r="J44" s="4"/>
      <c r="K44" s="4">
        <v>211</v>
      </c>
      <c r="L44" s="4">
        <v>25</v>
      </c>
      <c r="M44" s="4">
        <v>0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1</v>
      </c>
      <c r="C45" s="4">
        <v>0</v>
      </c>
      <c r="D45" s="4">
        <v>1</v>
      </c>
      <c r="E45" s="4">
        <v>224</v>
      </c>
      <c r="F45" s="4">
        <v>139421.88</v>
      </c>
      <c r="G45" s="4" t="s">
        <v>481</v>
      </c>
      <c r="H45" s="4" t="s">
        <v>482</v>
      </c>
      <c r="I45" s="4"/>
      <c r="J45" s="4"/>
      <c r="K45" s="4">
        <v>224</v>
      </c>
      <c r="L45" s="4">
        <v>26</v>
      </c>
      <c r="M45" s="4">
        <v>0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1</v>
      </c>
      <c r="C46" s="4">
        <v>0</v>
      </c>
      <c r="D46" s="4">
        <v>2</v>
      </c>
      <c r="E46" s="4">
        <v>0</v>
      </c>
      <c r="F46" s="4">
        <v>0</v>
      </c>
      <c r="G46" s="4" t="s">
        <v>17</v>
      </c>
      <c r="H46" s="4" t="s">
        <v>483</v>
      </c>
      <c r="I46" s="4"/>
      <c r="J46" s="4"/>
      <c r="K46" s="4">
        <v>212</v>
      </c>
      <c r="L46" s="4">
        <v>27</v>
      </c>
      <c r="M46" s="4">
        <v>0</v>
      </c>
      <c r="N46" s="4" t="s">
        <v>3</v>
      </c>
      <c r="O46" s="4">
        <v>0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0</v>
      </c>
      <c r="G47" s="4" t="s">
        <v>27</v>
      </c>
      <c r="H47" s="4" t="s">
        <v>489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0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22000.11</v>
      </c>
      <c r="G48" s="4" t="s">
        <v>38</v>
      </c>
      <c r="H48" s="4" t="s">
        <v>485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49" spans="1:27" x14ac:dyDescent="0.2">
      <c r="A49" s="4">
        <v>50</v>
      </c>
      <c r="B49" s="4">
        <v>1</v>
      </c>
      <c r="C49" s="4">
        <v>0</v>
      </c>
      <c r="D49" s="4">
        <v>2</v>
      </c>
      <c r="E49" s="4">
        <v>0</v>
      </c>
      <c r="F49" s="4">
        <v>22000.11</v>
      </c>
      <c r="G49" s="4" t="s">
        <v>46</v>
      </c>
      <c r="H49" s="4" t="s">
        <v>486</v>
      </c>
      <c r="I49" s="4"/>
      <c r="J49" s="4"/>
      <c r="K49" s="4">
        <v>212</v>
      </c>
      <c r="L49" s="4">
        <v>30</v>
      </c>
      <c r="M49" s="4">
        <v>0</v>
      </c>
      <c r="N49" s="4" t="s">
        <v>3</v>
      </c>
      <c r="O49" s="4">
        <v>2</v>
      </c>
      <c r="P49" s="4"/>
    </row>
    <row r="50" spans="1:27" x14ac:dyDescent="0.2">
      <c r="A50" s="4">
        <v>50</v>
      </c>
      <c r="B50" s="4">
        <v>1</v>
      </c>
      <c r="C50" s="4">
        <v>0</v>
      </c>
      <c r="D50" s="4">
        <v>2</v>
      </c>
      <c r="E50" s="4">
        <v>0</v>
      </c>
      <c r="F50" s="4">
        <v>0</v>
      </c>
      <c r="G50" s="4" t="s">
        <v>51</v>
      </c>
      <c r="H50" s="4" t="s">
        <v>487</v>
      </c>
      <c r="I50" s="4"/>
      <c r="J50" s="4"/>
      <c r="K50" s="4">
        <v>212</v>
      </c>
      <c r="L50" s="4">
        <v>31</v>
      </c>
      <c r="M50" s="4">
        <v>0</v>
      </c>
      <c r="N50" s="4" t="s">
        <v>3</v>
      </c>
      <c r="O50" s="4">
        <v>2</v>
      </c>
      <c r="P50" s="4"/>
    </row>
    <row r="51" spans="1:27" x14ac:dyDescent="0.2">
      <c r="A51" s="4">
        <v>50</v>
      </c>
      <c r="B51" s="4">
        <v>1</v>
      </c>
      <c r="C51" s="4">
        <v>0</v>
      </c>
      <c r="D51" s="4">
        <v>2</v>
      </c>
      <c r="E51" s="4">
        <v>213</v>
      </c>
      <c r="F51" s="4">
        <v>22000.11</v>
      </c>
      <c r="G51" s="4" t="s">
        <v>56</v>
      </c>
      <c r="H51" s="4" t="s">
        <v>488</v>
      </c>
      <c r="I51" s="4"/>
      <c r="J51" s="4"/>
      <c r="K51" s="4">
        <v>212</v>
      </c>
      <c r="L51" s="4">
        <v>32</v>
      </c>
      <c r="M51" s="4">
        <v>0</v>
      </c>
      <c r="N51" s="4" t="s">
        <v>3</v>
      </c>
      <c r="O51" s="4">
        <v>2</v>
      </c>
      <c r="P51" s="4"/>
    </row>
    <row r="53" spans="1:27" x14ac:dyDescent="0.2">
      <c r="A53">
        <v>-1</v>
      </c>
    </row>
    <row r="56" spans="1:27" x14ac:dyDescent="0.2">
      <c r="A56" s="3">
        <v>75</v>
      </c>
      <c r="B56" s="3" t="s">
        <v>551</v>
      </c>
      <c r="C56" s="3">
        <v>2019</v>
      </c>
      <c r="D56" s="3">
        <v>0</v>
      </c>
      <c r="E56" s="3">
        <v>1</v>
      </c>
      <c r="F56" s="3"/>
      <c r="G56" s="3">
        <v>0</v>
      </c>
      <c r="H56" s="3">
        <v>1</v>
      </c>
      <c r="I56" s="3">
        <v>0</v>
      </c>
      <c r="J56" s="3">
        <v>1</v>
      </c>
      <c r="K56" s="3">
        <v>0</v>
      </c>
      <c r="L56" s="3">
        <v>0</v>
      </c>
      <c r="M56" s="3">
        <v>0</v>
      </c>
      <c r="N56" s="3">
        <v>31303232</v>
      </c>
      <c r="O56" s="3">
        <v>1</v>
      </c>
    </row>
    <row r="57" spans="1:27" x14ac:dyDescent="0.2">
      <c r="A57" s="5">
        <v>1</v>
      </c>
      <c r="B57" s="5" t="s">
        <v>552</v>
      </c>
      <c r="C57" s="5" t="s">
        <v>553</v>
      </c>
      <c r="D57" s="5">
        <v>2019</v>
      </c>
      <c r="E57" s="5">
        <v>1</v>
      </c>
      <c r="F57" s="5">
        <v>1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 t="s">
        <v>3</v>
      </c>
      <c r="S57" s="5" t="s">
        <v>3</v>
      </c>
      <c r="T57" s="5" t="s">
        <v>3</v>
      </c>
      <c r="U57" s="5" t="s">
        <v>3</v>
      </c>
      <c r="V57" s="5" t="s">
        <v>3</v>
      </c>
      <c r="W57" s="5" t="s">
        <v>3</v>
      </c>
      <c r="X57" s="5" t="s">
        <v>3</v>
      </c>
      <c r="Y57" s="5" t="s">
        <v>3</v>
      </c>
      <c r="Z57" s="5" t="s">
        <v>3</v>
      </c>
      <c r="AA57" s="5" t="s">
        <v>3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9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7" x14ac:dyDescent="0.2">
      <c r="A1">
        <f>ROW(Source!A25)</f>
        <v>25</v>
      </c>
      <c r="B1">
        <v>31303232</v>
      </c>
      <c r="C1">
        <v>31303295</v>
      </c>
      <c r="D1">
        <v>28880804</v>
      </c>
      <c r="E1">
        <v>1</v>
      </c>
      <c r="F1">
        <v>1</v>
      </c>
      <c r="G1">
        <v>1</v>
      </c>
      <c r="H1">
        <v>1</v>
      </c>
      <c r="I1" t="s">
        <v>555</v>
      </c>
      <c r="J1" t="s">
        <v>3</v>
      </c>
      <c r="K1" t="s">
        <v>556</v>
      </c>
      <c r="L1">
        <v>1191</v>
      </c>
      <c r="N1">
        <v>1013</v>
      </c>
      <c r="O1" t="s">
        <v>557</v>
      </c>
      <c r="P1" t="s">
        <v>557</v>
      </c>
      <c r="Q1">
        <v>1</v>
      </c>
      <c r="W1">
        <v>0</v>
      </c>
      <c r="X1">
        <v>735429535</v>
      </c>
      <c r="Y1">
        <v>15.9</v>
      </c>
      <c r="AA1">
        <v>0</v>
      </c>
      <c r="AB1">
        <v>0</v>
      </c>
      <c r="AC1">
        <v>0</v>
      </c>
      <c r="AD1">
        <v>7.8</v>
      </c>
      <c r="AE1">
        <v>0</v>
      </c>
      <c r="AF1">
        <v>0</v>
      </c>
      <c r="AG1">
        <v>0</v>
      </c>
      <c r="AH1">
        <v>7.8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15.9</v>
      </c>
      <c r="AU1" t="s">
        <v>3</v>
      </c>
      <c r="AV1">
        <v>1</v>
      </c>
      <c r="AW1">
        <v>2</v>
      </c>
      <c r="AX1">
        <v>31303298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Y1*Source!I25</f>
        <v>66.78</v>
      </c>
      <c r="CY1">
        <f>AD1</f>
        <v>7.8</v>
      </c>
      <c r="CZ1">
        <f>AH1</f>
        <v>7.8</v>
      </c>
      <c r="DA1">
        <f>AL1</f>
        <v>1</v>
      </c>
      <c r="DB1">
        <f t="shared" ref="DB1:DB19" si="0">ROUND(ROUND(AT1*CZ1,2),1)</f>
        <v>124</v>
      </c>
      <c r="DC1">
        <f t="shared" ref="DC1:DC19" si="1">ROUND(ROUND(AT1*AG1,2),1)</f>
        <v>0</v>
      </c>
    </row>
    <row r="2" spans="1:107" x14ac:dyDescent="0.2">
      <c r="A2">
        <f>ROW(Source!A25)</f>
        <v>25</v>
      </c>
      <c r="B2">
        <v>31303232</v>
      </c>
      <c r="C2">
        <v>31303295</v>
      </c>
      <c r="D2">
        <v>29938119</v>
      </c>
      <c r="E2">
        <v>1</v>
      </c>
      <c r="F2">
        <v>1</v>
      </c>
      <c r="G2">
        <v>1</v>
      </c>
      <c r="H2">
        <v>2</v>
      </c>
      <c r="I2" t="s">
        <v>558</v>
      </c>
      <c r="J2" t="s">
        <v>559</v>
      </c>
      <c r="K2" t="s">
        <v>560</v>
      </c>
      <c r="L2">
        <v>1368</v>
      </c>
      <c r="N2">
        <v>1011</v>
      </c>
      <c r="O2" t="s">
        <v>561</v>
      </c>
      <c r="P2" t="s">
        <v>561</v>
      </c>
      <c r="Q2">
        <v>1</v>
      </c>
      <c r="W2">
        <v>0</v>
      </c>
      <c r="X2">
        <v>-1985289705</v>
      </c>
      <c r="Y2">
        <v>4.5999999999999996</v>
      </c>
      <c r="AA2">
        <v>0</v>
      </c>
      <c r="AB2">
        <v>6.66</v>
      </c>
      <c r="AC2">
        <v>0</v>
      </c>
      <c r="AD2">
        <v>0</v>
      </c>
      <c r="AE2">
        <v>0</v>
      </c>
      <c r="AF2">
        <v>6.66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4.5999999999999996</v>
      </c>
      <c r="AU2" t="s">
        <v>3</v>
      </c>
      <c r="AV2">
        <v>0</v>
      </c>
      <c r="AW2">
        <v>2</v>
      </c>
      <c r="AX2">
        <v>31303299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Y2*Source!I25</f>
        <v>19.32</v>
      </c>
      <c r="CY2">
        <f>AB2</f>
        <v>6.66</v>
      </c>
      <c r="CZ2">
        <f>AF2</f>
        <v>6.66</v>
      </c>
      <c r="DA2">
        <f>AJ2</f>
        <v>1</v>
      </c>
      <c r="DB2">
        <f t="shared" si="0"/>
        <v>30.6</v>
      </c>
      <c r="DC2">
        <f t="shared" si="1"/>
        <v>0</v>
      </c>
    </row>
    <row r="3" spans="1:107" x14ac:dyDescent="0.2">
      <c r="A3">
        <f>ROW(Source!A26)</f>
        <v>26</v>
      </c>
      <c r="B3">
        <v>31303232</v>
      </c>
      <c r="C3">
        <v>31303300</v>
      </c>
      <c r="D3">
        <v>29007932</v>
      </c>
      <c r="E3">
        <v>1</v>
      </c>
      <c r="F3">
        <v>1</v>
      </c>
      <c r="G3">
        <v>1</v>
      </c>
      <c r="H3">
        <v>1</v>
      </c>
      <c r="I3" t="s">
        <v>562</v>
      </c>
      <c r="J3" t="s">
        <v>3</v>
      </c>
      <c r="K3" t="s">
        <v>563</v>
      </c>
      <c r="L3">
        <v>1191</v>
      </c>
      <c r="N3">
        <v>1013</v>
      </c>
      <c r="O3" t="s">
        <v>557</v>
      </c>
      <c r="P3" t="s">
        <v>557</v>
      </c>
      <c r="Q3">
        <v>1</v>
      </c>
      <c r="W3">
        <v>0</v>
      </c>
      <c r="X3">
        <v>461079475</v>
      </c>
      <c r="Y3">
        <v>28.87</v>
      </c>
      <c r="AA3">
        <v>0</v>
      </c>
      <c r="AB3">
        <v>0</v>
      </c>
      <c r="AC3">
        <v>0</v>
      </c>
      <c r="AD3">
        <v>7.56</v>
      </c>
      <c r="AE3">
        <v>0</v>
      </c>
      <c r="AF3">
        <v>0</v>
      </c>
      <c r="AG3">
        <v>0</v>
      </c>
      <c r="AH3">
        <v>7.56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28.87</v>
      </c>
      <c r="AU3" t="s">
        <v>3</v>
      </c>
      <c r="AV3">
        <v>1</v>
      </c>
      <c r="AW3">
        <v>2</v>
      </c>
      <c r="AX3">
        <v>31303305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Y3*Source!I26</f>
        <v>27.137799999999999</v>
      </c>
      <c r="CY3">
        <f>AD3</f>
        <v>7.56</v>
      </c>
      <c r="CZ3">
        <f>AH3</f>
        <v>7.56</v>
      </c>
      <c r="DA3">
        <f>AL3</f>
        <v>1</v>
      </c>
      <c r="DB3">
        <f t="shared" si="0"/>
        <v>218.3</v>
      </c>
      <c r="DC3">
        <f t="shared" si="1"/>
        <v>0</v>
      </c>
    </row>
    <row r="4" spans="1:107" x14ac:dyDescent="0.2">
      <c r="A4">
        <f>ROW(Source!A26)</f>
        <v>26</v>
      </c>
      <c r="B4">
        <v>31303232</v>
      </c>
      <c r="C4">
        <v>31303300</v>
      </c>
      <c r="D4">
        <v>28880682</v>
      </c>
      <c r="E4">
        <v>1</v>
      </c>
      <c r="F4">
        <v>1</v>
      </c>
      <c r="G4">
        <v>1</v>
      </c>
      <c r="H4">
        <v>1</v>
      </c>
      <c r="I4" t="s">
        <v>564</v>
      </c>
      <c r="J4" t="s">
        <v>3</v>
      </c>
      <c r="K4" t="s">
        <v>565</v>
      </c>
      <c r="L4">
        <v>1191</v>
      </c>
      <c r="N4">
        <v>1013</v>
      </c>
      <c r="O4" t="s">
        <v>557</v>
      </c>
      <c r="P4" t="s">
        <v>557</v>
      </c>
      <c r="Q4">
        <v>1</v>
      </c>
      <c r="W4">
        <v>0</v>
      </c>
      <c r="X4">
        <v>-1417349443</v>
      </c>
      <c r="Y4">
        <v>0.8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0.8</v>
      </c>
      <c r="AU4" t="s">
        <v>3</v>
      </c>
      <c r="AV4">
        <v>2</v>
      </c>
      <c r="AW4">
        <v>2</v>
      </c>
      <c r="AX4">
        <v>31303306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Y4*Source!I26</f>
        <v>0.752</v>
      </c>
      <c r="CY4">
        <f>AD4</f>
        <v>0</v>
      </c>
      <c r="CZ4">
        <f>AH4</f>
        <v>0</v>
      </c>
      <c r="DA4">
        <f>AL4</f>
        <v>1</v>
      </c>
      <c r="DB4">
        <f t="shared" si="0"/>
        <v>0</v>
      </c>
      <c r="DC4">
        <f t="shared" si="1"/>
        <v>0</v>
      </c>
    </row>
    <row r="5" spans="1:107" x14ac:dyDescent="0.2">
      <c r="A5">
        <f>ROW(Source!A26)</f>
        <v>26</v>
      </c>
      <c r="B5">
        <v>31303232</v>
      </c>
      <c r="C5">
        <v>31303300</v>
      </c>
      <c r="D5">
        <v>29938220</v>
      </c>
      <c r="E5">
        <v>1</v>
      </c>
      <c r="F5">
        <v>1</v>
      </c>
      <c r="G5">
        <v>1</v>
      </c>
      <c r="H5">
        <v>2</v>
      </c>
      <c r="I5" t="s">
        <v>566</v>
      </c>
      <c r="J5" t="s">
        <v>567</v>
      </c>
      <c r="K5" t="s">
        <v>568</v>
      </c>
      <c r="L5">
        <v>1368</v>
      </c>
      <c r="N5">
        <v>1011</v>
      </c>
      <c r="O5" t="s">
        <v>561</v>
      </c>
      <c r="P5" t="s">
        <v>561</v>
      </c>
      <c r="Q5">
        <v>1</v>
      </c>
      <c r="W5">
        <v>0</v>
      </c>
      <c r="X5">
        <v>1188625873</v>
      </c>
      <c r="Y5">
        <v>0.8</v>
      </c>
      <c r="AA5">
        <v>0</v>
      </c>
      <c r="AB5">
        <v>31.26</v>
      </c>
      <c r="AC5">
        <v>13.5</v>
      </c>
      <c r="AD5">
        <v>0</v>
      </c>
      <c r="AE5">
        <v>0</v>
      </c>
      <c r="AF5">
        <v>31.26</v>
      </c>
      <c r="AG5">
        <v>13.5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0.8</v>
      </c>
      <c r="AU5" t="s">
        <v>3</v>
      </c>
      <c r="AV5">
        <v>0</v>
      </c>
      <c r="AW5">
        <v>2</v>
      </c>
      <c r="AX5">
        <v>31303307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Y5*Source!I26</f>
        <v>0.752</v>
      </c>
      <c r="CY5">
        <f>AB5</f>
        <v>31.26</v>
      </c>
      <c r="CZ5">
        <f>AF5</f>
        <v>31.26</v>
      </c>
      <c r="DA5">
        <f>AJ5</f>
        <v>1</v>
      </c>
      <c r="DB5">
        <f t="shared" si="0"/>
        <v>25</v>
      </c>
      <c r="DC5">
        <f t="shared" si="1"/>
        <v>10.8</v>
      </c>
    </row>
    <row r="6" spans="1:107" x14ac:dyDescent="0.2">
      <c r="A6">
        <f>ROW(Source!A26)</f>
        <v>26</v>
      </c>
      <c r="B6">
        <v>31303232</v>
      </c>
      <c r="C6">
        <v>31303300</v>
      </c>
      <c r="D6">
        <v>29854819</v>
      </c>
      <c r="E6">
        <v>17</v>
      </c>
      <c r="F6">
        <v>1</v>
      </c>
      <c r="G6">
        <v>1</v>
      </c>
      <c r="H6">
        <v>3</v>
      </c>
      <c r="I6" t="s">
        <v>35</v>
      </c>
      <c r="J6" t="s">
        <v>3</v>
      </c>
      <c r="K6" t="s">
        <v>36</v>
      </c>
      <c r="L6">
        <v>1348</v>
      </c>
      <c r="N6">
        <v>1009</v>
      </c>
      <c r="O6" t="s">
        <v>37</v>
      </c>
      <c r="P6" t="s">
        <v>37</v>
      </c>
      <c r="Q6">
        <v>1000</v>
      </c>
      <c r="W6">
        <v>0</v>
      </c>
      <c r="X6">
        <v>-179832266</v>
      </c>
      <c r="Y6">
        <v>2.39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0</v>
      </c>
      <c r="AP6">
        <v>1</v>
      </c>
      <c r="AQ6">
        <v>0</v>
      </c>
      <c r="AR6">
        <v>0</v>
      </c>
      <c r="AS6" t="s">
        <v>3</v>
      </c>
      <c r="AT6">
        <v>2.39</v>
      </c>
      <c r="AU6" t="s">
        <v>3</v>
      </c>
      <c r="AV6">
        <v>0</v>
      </c>
      <c r="AW6">
        <v>2</v>
      </c>
      <c r="AX6">
        <v>31303308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Y6*Source!I26</f>
        <v>2.2465999999999999</v>
      </c>
      <c r="CY6">
        <f>AA6</f>
        <v>0</v>
      </c>
      <c r="CZ6">
        <f>AE6</f>
        <v>0</v>
      </c>
      <c r="DA6">
        <f>AI6</f>
        <v>1</v>
      </c>
      <c r="DB6">
        <f t="shared" si="0"/>
        <v>0</v>
      </c>
      <c r="DC6">
        <f t="shared" si="1"/>
        <v>0</v>
      </c>
    </row>
    <row r="7" spans="1:107" x14ac:dyDescent="0.2">
      <c r="A7">
        <f>ROW(Source!A28)</f>
        <v>28</v>
      </c>
      <c r="B7">
        <v>31303232</v>
      </c>
      <c r="C7">
        <v>31303310</v>
      </c>
      <c r="D7">
        <v>28883927</v>
      </c>
      <c r="E7">
        <v>1</v>
      </c>
      <c r="F7">
        <v>1</v>
      </c>
      <c r="G7">
        <v>1</v>
      </c>
      <c r="H7">
        <v>1</v>
      </c>
      <c r="I7" t="s">
        <v>569</v>
      </c>
      <c r="J7" t="s">
        <v>3</v>
      </c>
      <c r="K7" t="s">
        <v>570</v>
      </c>
      <c r="L7">
        <v>1191</v>
      </c>
      <c r="N7">
        <v>1013</v>
      </c>
      <c r="O7" t="s">
        <v>557</v>
      </c>
      <c r="P7" t="s">
        <v>557</v>
      </c>
      <c r="Q7">
        <v>1</v>
      </c>
      <c r="W7">
        <v>0</v>
      </c>
      <c r="X7">
        <v>-1366118074</v>
      </c>
      <c r="Y7">
        <v>341.3</v>
      </c>
      <c r="AA7">
        <v>0</v>
      </c>
      <c r="AB7">
        <v>0</v>
      </c>
      <c r="AC7">
        <v>0</v>
      </c>
      <c r="AD7">
        <v>7.94</v>
      </c>
      <c r="AE7">
        <v>0</v>
      </c>
      <c r="AF7">
        <v>0</v>
      </c>
      <c r="AG7">
        <v>0</v>
      </c>
      <c r="AH7">
        <v>7.94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341.3</v>
      </c>
      <c r="AU7" t="s">
        <v>3</v>
      </c>
      <c r="AV7">
        <v>1</v>
      </c>
      <c r="AW7">
        <v>2</v>
      </c>
      <c r="AX7">
        <v>31303314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Y7*Source!I28</f>
        <v>3.4130000000000003</v>
      </c>
      <c r="CY7">
        <f>AD7</f>
        <v>7.94</v>
      </c>
      <c r="CZ7">
        <f>AH7</f>
        <v>7.94</v>
      </c>
      <c r="DA7">
        <f>AL7</f>
        <v>1</v>
      </c>
      <c r="DB7">
        <f t="shared" si="0"/>
        <v>2709.9</v>
      </c>
      <c r="DC7">
        <f t="shared" si="1"/>
        <v>0</v>
      </c>
    </row>
    <row r="8" spans="1:107" x14ac:dyDescent="0.2">
      <c r="A8">
        <f>ROW(Source!A28)</f>
        <v>28</v>
      </c>
      <c r="B8">
        <v>31303232</v>
      </c>
      <c r="C8">
        <v>31303310</v>
      </c>
      <c r="D8">
        <v>29938124</v>
      </c>
      <c r="E8">
        <v>1</v>
      </c>
      <c r="F8">
        <v>1</v>
      </c>
      <c r="G8">
        <v>1</v>
      </c>
      <c r="H8">
        <v>2</v>
      </c>
      <c r="I8" t="s">
        <v>571</v>
      </c>
      <c r="J8" t="s">
        <v>572</v>
      </c>
      <c r="K8" t="s">
        <v>573</v>
      </c>
      <c r="L8">
        <v>1368</v>
      </c>
      <c r="N8">
        <v>1011</v>
      </c>
      <c r="O8" t="s">
        <v>561</v>
      </c>
      <c r="P8" t="s">
        <v>561</v>
      </c>
      <c r="Q8">
        <v>1</v>
      </c>
      <c r="W8">
        <v>0</v>
      </c>
      <c r="X8">
        <v>1047452784</v>
      </c>
      <c r="Y8">
        <v>6.1</v>
      </c>
      <c r="AA8">
        <v>0</v>
      </c>
      <c r="AB8">
        <v>1.7</v>
      </c>
      <c r="AC8">
        <v>0</v>
      </c>
      <c r="AD8">
        <v>0</v>
      </c>
      <c r="AE8">
        <v>0</v>
      </c>
      <c r="AF8">
        <v>1.7</v>
      </c>
      <c r="AG8">
        <v>0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6.1</v>
      </c>
      <c r="AU8" t="s">
        <v>3</v>
      </c>
      <c r="AV8">
        <v>0</v>
      </c>
      <c r="AW8">
        <v>2</v>
      </c>
      <c r="AX8">
        <v>31303315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Y8*Source!I28</f>
        <v>6.0999999999999999E-2</v>
      </c>
      <c r="CY8">
        <f>AB8</f>
        <v>1.7</v>
      </c>
      <c r="CZ8">
        <f>AF8</f>
        <v>1.7</v>
      </c>
      <c r="DA8">
        <f>AJ8</f>
        <v>1</v>
      </c>
      <c r="DB8">
        <f t="shared" si="0"/>
        <v>10.4</v>
      </c>
      <c r="DC8">
        <f t="shared" si="1"/>
        <v>0</v>
      </c>
    </row>
    <row r="9" spans="1:107" x14ac:dyDescent="0.2">
      <c r="A9">
        <f>ROW(Source!A28)</f>
        <v>28</v>
      </c>
      <c r="B9">
        <v>31303232</v>
      </c>
      <c r="C9">
        <v>31303310</v>
      </c>
      <c r="D9">
        <v>29854819</v>
      </c>
      <c r="E9">
        <v>17</v>
      </c>
      <c r="F9">
        <v>1</v>
      </c>
      <c r="G9">
        <v>1</v>
      </c>
      <c r="H9">
        <v>3</v>
      </c>
      <c r="I9" t="s">
        <v>35</v>
      </c>
      <c r="J9" t="s">
        <v>3</v>
      </c>
      <c r="K9" t="s">
        <v>36</v>
      </c>
      <c r="L9">
        <v>1348</v>
      </c>
      <c r="N9">
        <v>1009</v>
      </c>
      <c r="O9" t="s">
        <v>37</v>
      </c>
      <c r="P9" t="s">
        <v>37</v>
      </c>
      <c r="Q9">
        <v>1000</v>
      </c>
      <c r="W9">
        <v>0</v>
      </c>
      <c r="X9">
        <v>-179832266</v>
      </c>
      <c r="Y9">
        <v>5.6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0</v>
      </c>
      <c r="AP9">
        <v>1</v>
      </c>
      <c r="AQ9">
        <v>0</v>
      </c>
      <c r="AR9">
        <v>0</v>
      </c>
      <c r="AS9" t="s">
        <v>3</v>
      </c>
      <c r="AT9">
        <v>5.6</v>
      </c>
      <c r="AU9" t="s">
        <v>3</v>
      </c>
      <c r="AV9">
        <v>0</v>
      </c>
      <c r="AW9">
        <v>2</v>
      </c>
      <c r="AX9">
        <v>31303316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Y9*Source!I28</f>
        <v>5.5999999999999994E-2</v>
      </c>
      <c r="CY9">
        <f>AA9</f>
        <v>0</v>
      </c>
      <c r="CZ9">
        <f>AE9</f>
        <v>0</v>
      </c>
      <c r="DA9">
        <f>AI9</f>
        <v>1</v>
      </c>
      <c r="DB9">
        <f t="shared" si="0"/>
        <v>0</v>
      </c>
      <c r="DC9">
        <f t="shared" si="1"/>
        <v>0</v>
      </c>
    </row>
    <row r="10" spans="1:107" x14ac:dyDescent="0.2">
      <c r="A10">
        <f>ROW(Source!A30)</f>
        <v>30</v>
      </c>
      <c r="B10">
        <v>31303232</v>
      </c>
      <c r="C10">
        <v>31303318</v>
      </c>
      <c r="D10">
        <v>28883927</v>
      </c>
      <c r="E10">
        <v>1</v>
      </c>
      <c r="F10">
        <v>1</v>
      </c>
      <c r="G10">
        <v>1</v>
      </c>
      <c r="H10">
        <v>1</v>
      </c>
      <c r="I10" t="s">
        <v>569</v>
      </c>
      <c r="J10" t="s">
        <v>3</v>
      </c>
      <c r="K10" t="s">
        <v>570</v>
      </c>
      <c r="L10">
        <v>1191</v>
      </c>
      <c r="N10">
        <v>1013</v>
      </c>
      <c r="O10" t="s">
        <v>557</v>
      </c>
      <c r="P10" t="s">
        <v>557</v>
      </c>
      <c r="Q10">
        <v>1</v>
      </c>
      <c r="W10">
        <v>0</v>
      </c>
      <c r="X10">
        <v>-1366118074</v>
      </c>
      <c r="Y10">
        <v>15.16</v>
      </c>
      <c r="AA10">
        <v>0</v>
      </c>
      <c r="AB10">
        <v>0</v>
      </c>
      <c r="AC10">
        <v>0</v>
      </c>
      <c r="AD10">
        <v>7.94</v>
      </c>
      <c r="AE10">
        <v>0</v>
      </c>
      <c r="AF10">
        <v>0</v>
      </c>
      <c r="AG10">
        <v>0</v>
      </c>
      <c r="AH10">
        <v>7.94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15.16</v>
      </c>
      <c r="AU10" t="s">
        <v>3</v>
      </c>
      <c r="AV10">
        <v>1</v>
      </c>
      <c r="AW10">
        <v>2</v>
      </c>
      <c r="AX10">
        <v>31303323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Y10*Source!I30</f>
        <v>62.155999999999992</v>
      </c>
      <c r="CY10">
        <f>AD10</f>
        <v>7.94</v>
      </c>
      <c r="CZ10">
        <f>AH10</f>
        <v>7.94</v>
      </c>
      <c r="DA10">
        <f>AL10</f>
        <v>1</v>
      </c>
      <c r="DB10">
        <f t="shared" si="0"/>
        <v>120.4</v>
      </c>
      <c r="DC10">
        <f t="shared" si="1"/>
        <v>0</v>
      </c>
    </row>
    <row r="11" spans="1:107" x14ac:dyDescent="0.2">
      <c r="A11">
        <f>ROW(Source!A30)</f>
        <v>30</v>
      </c>
      <c r="B11">
        <v>31303232</v>
      </c>
      <c r="C11">
        <v>31303318</v>
      </c>
      <c r="D11">
        <v>28880682</v>
      </c>
      <c r="E11">
        <v>1</v>
      </c>
      <c r="F11">
        <v>1</v>
      </c>
      <c r="G11">
        <v>1</v>
      </c>
      <c r="H11">
        <v>1</v>
      </c>
      <c r="I11" t="s">
        <v>564</v>
      </c>
      <c r="J11" t="s">
        <v>3</v>
      </c>
      <c r="K11" t="s">
        <v>565</v>
      </c>
      <c r="L11">
        <v>1191</v>
      </c>
      <c r="N11">
        <v>1013</v>
      </c>
      <c r="O11" t="s">
        <v>557</v>
      </c>
      <c r="P11" t="s">
        <v>557</v>
      </c>
      <c r="Q11">
        <v>1</v>
      </c>
      <c r="W11">
        <v>0</v>
      </c>
      <c r="X11">
        <v>-1417349443</v>
      </c>
      <c r="Y11">
        <v>0.46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0.46</v>
      </c>
      <c r="AU11" t="s">
        <v>3</v>
      </c>
      <c r="AV11">
        <v>2</v>
      </c>
      <c r="AW11">
        <v>2</v>
      </c>
      <c r="AX11">
        <v>31303324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Y11*Source!I30</f>
        <v>1.8859999999999999</v>
      </c>
      <c r="CY11">
        <f>AD11</f>
        <v>0</v>
      </c>
      <c r="CZ11">
        <f>AH11</f>
        <v>0</v>
      </c>
      <c r="DA11">
        <f>AL11</f>
        <v>1</v>
      </c>
      <c r="DB11">
        <f t="shared" si="0"/>
        <v>0</v>
      </c>
      <c r="DC11">
        <f t="shared" si="1"/>
        <v>0</v>
      </c>
    </row>
    <row r="12" spans="1:107" x14ac:dyDescent="0.2">
      <c r="A12">
        <f>ROW(Source!A30)</f>
        <v>30</v>
      </c>
      <c r="B12">
        <v>31303232</v>
      </c>
      <c r="C12">
        <v>31303318</v>
      </c>
      <c r="D12">
        <v>29937825</v>
      </c>
      <c r="E12">
        <v>1</v>
      </c>
      <c r="F12">
        <v>1</v>
      </c>
      <c r="G12">
        <v>1</v>
      </c>
      <c r="H12">
        <v>2</v>
      </c>
      <c r="I12" t="s">
        <v>574</v>
      </c>
      <c r="J12" t="s">
        <v>575</v>
      </c>
      <c r="K12" t="s">
        <v>576</v>
      </c>
      <c r="L12">
        <v>1368</v>
      </c>
      <c r="N12">
        <v>1011</v>
      </c>
      <c r="O12" t="s">
        <v>561</v>
      </c>
      <c r="P12" t="s">
        <v>561</v>
      </c>
      <c r="Q12">
        <v>1</v>
      </c>
      <c r="W12">
        <v>0</v>
      </c>
      <c r="X12">
        <v>-1460065968</v>
      </c>
      <c r="Y12">
        <v>0.46</v>
      </c>
      <c r="AA12">
        <v>0</v>
      </c>
      <c r="AB12">
        <v>86.4</v>
      </c>
      <c r="AC12">
        <v>13.5</v>
      </c>
      <c r="AD12">
        <v>0</v>
      </c>
      <c r="AE12">
        <v>0</v>
      </c>
      <c r="AF12">
        <v>86.4</v>
      </c>
      <c r="AG12">
        <v>13.5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0.46</v>
      </c>
      <c r="AU12" t="s">
        <v>3</v>
      </c>
      <c r="AV12">
        <v>0</v>
      </c>
      <c r="AW12">
        <v>2</v>
      </c>
      <c r="AX12">
        <v>31303325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Y12*Source!I30</f>
        <v>1.8859999999999999</v>
      </c>
      <c r="CY12">
        <f>AB12</f>
        <v>86.4</v>
      </c>
      <c r="CZ12">
        <f>AF12</f>
        <v>86.4</v>
      </c>
      <c r="DA12">
        <f>AJ12</f>
        <v>1</v>
      </c>
      <c r="DB12">
        <f t="shared" si="0"/>
        <v>39.700000000000003</v>
      </c>
      <c r="DC12">
        <f t="shared" si="1"/>
        <v>6.2</v>
      </c>
    </row>
    <row r="13" spans="1:107" x14ac:dyDescent="0.2">
      <c r="A13">
        <f>ROW(Source!A30)</f>
        <v>30</v>
      </c>
      <c r="B13">
        <v>31303232</v>
      </c>
      <c r="C13">
        <v>31303318</v>
      </c>
      <c r="D13">
        <v>29854819</v>
      </c>
      <c r="E13">
        <v>17</v>
      </c>
      <c r="F13">
        <v>1</v>
      </c>
      <c r="G13">
        <v>1</v>
      </c>
      <c r="H13">
        <v>3</v>
      </c>
      <c r="I13" t="s">
        <v>35</v>
      </c>
      <c r="J13" t="s">
        <v>3</v>
      </c>
      <c r="K13" t="s">
        <v>36</v>
      </c>
      <c r="L13">
        <v>1348</v>
      </c>
      <c r="N13">
        <v>1009</v>
      </c>
      <c r="O13" t="s">
        <v>37</v>
      </c>
      <c r="P13" t="s">
        <v>37</v>
      </c>
      <c r="Q13">
        <v>1000</v>
      </c>
      <c r="W13">
        <v>0</v>
      </c>
      <c r="X13">
        <v>-179832266</v>
      </c>
      <c r="Y13">
        <v>1.4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0</v>
      </c>
      <c r="AP13">
        <v>1</v>
      </c>
      <c r="AQ13">
        <v>0</v>
      </c>
      <c r="AR13">
        <v>0</v>
      </c>
      <c r="AS13" t="s">
        <v>3</v>
      </c>
      <c r="AT13">
        <v>1.4</v>
      </c>
      <c r="AU13" t="s">
        <v>3</v>
      </c>
      <c r="AV13">
        <v>0</v>
      </c>
      <c r="AW13">
        <v>2</v>
      </c>
      <c r="AX13">
        <v>31303326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Y13*Source!I30</f>
        <v>5.7399999999999993</v>
      </c>
      <c r="CY13">
        <f>AA13</f>
        <v>0</v>
      </c>
      <c r="CZ13">
        <f>AE13</f>
        <v>0</v>
      </c>
      <c r="DA13">
        <f>AI13</f>
        <v>1</v>
      </c>
      <c r="DB13">
        <f t="shared" si="0"/>
        <v>0</v>
      </c>
      <c r="DC13">
        <f t="shared" si="1"/>
        <v>0</v>
      </c>
    </row>
    <row r="14" spans="1:107" x14ac:dyDescent="0.2">
      <c r="A14">
        <f>ROW(Source!A32)</f>
        <v>32</v>
      </c>
      <c r="B14">
        <v>31303232</v>
      </c>
      <c r="C14">
        <v>31303328</v>
      </c>
      <c r="D14">
        <v>28885774</v>
      </c>
      <c r="E14">
        <v>1</v>
      </c>
      <c r="F14">
        <v>1</v>
      </c>
      <c r="G14">
        <v>1</v>
      </c>
      <c r="H14">
        <v>1</v>
      </c>
      <c r="I14" t="s">
        <v>577</v>
      </c>
      <c r="J14" t="s">
        <v>3</v>
      </c>
      <c r="K14" t="s">
        <v>578</v>
      </c>
      <c r="L14">
        <v>1191</v>
      </c>
      <c r="N14">
        <v>1013</v>
      </c>
      <c r="O14" t="s">
        <v>557</v>
      </c>
      <c r="P14" t="s">
        <v>557</v>
      </c>
      <c r="Q14">
        <v>1</v>
      </c>
      <c r="W14">
        <v>0</v>
      </c>
      <c r="X14">
        <v>-200730820</v>
      </c>
      <c r="Y14">
        <v>1.42</v>
      </c>
      <c r="AA14">
        <v>0</v>
      </c>
      <c r="AB14">
        <v>0</v>
      </c>
      <c r="AC14">
        <v>0</v>
      </c>
      <c r="AD14">
        <v>8.3800000000000008</v>
      </c>
      <c r="AE14">
        <v>0</v>
      </c>
      <c r="AF14">
        <v>0</v>
      </c>
      <c r="AG14">
        <v>0</v>
      </c>
      <c r="AH14">
        <v>8.3800000000000008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1.42</v>
      </c>
      <c r="AU14" t="s">
        <v>3</v>
      </c>
      <c r="AV14">
        <v>1</v>
      </c>
      <c r="AW14">
        <v>2</v>
      </c>
      <c r="AX14">
        <v>31303335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Y14*Source!I32</f>
        <v>14.2</v>
      </c>
      <c r="CY14">
        <f>AD14</f>
        <v>8.3800000000000008</v>
      </c>
      <c r="CZ14">
        <f>AH14</f>
        <v>8.3800000000000008</v>
      </c>
      <c r="DA14">
        <f>AL14</f>
        <v>1</v>
      </c>
      <c r="DB14">
        <f t="shared" si="0"/>
        <v>11.9</v>
      </c>
      <c r="DC14">
        <f t="shared" si="1"/>
        <v>0</v>
      </c>
    </row>
    <row r="15" spans="1:107" x14ac:dyDescent="0.2">
      <c r="A15">
        <f>ROW(Source!A32)</f>
        <v>32</v>
      </c>
      <c r="B15">
        <v>31303232</v>
      </c>
      <c r="C15">
        <v>31303328</v>
      </c>
      <c r="D15">
        <v>28880682</v>
      </c>
      <c r="E15">
        <v>1</v>
      </c>
      <c r="F15">
        <v>1</v>
      </c>
      <c r="G15">
        <v>1</v>
      </c>
      <c r="H15">
        <v>1</v>
      </c>
      <c r="I15" t="s">
        <v>564</v>
      </c>
      <c r="J15" t="s">
        <v>3</v>
      </c>
      <c r="K15" t="s">
        <v>565</v>
      </c>
      <c r="L15">
        <v>1191</v>
      </c>
      <c r="N15">
        <v>1013</v>
      </c>
      <c r="O15" t="s">
        <v>557</v>
      </c>
      <c r="P15" t="s">
        <v>557</v>
      </c>
      <c r="Q15">
        <v>1</v>
      </c>
      <c r="W15">
        <v>0</v>
      </c>
      <c r="X15">
        <v>-1417349443</v>
      </c>
      <c r="Y15">
        <v>0.27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0.27</v>
      </c>
      <c r="AU15" t="s">
        <v>3</v>
      </c>
      <c r="AV15">
        <v>2</v>
      </c>
      <c r="AW15">
        <v>2</v>
      </c>
      <c r="AX15">
        <v>31303336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Y15*Source!I32</f>
        <v>2.7</v>
      </c>
      <c r="CY15">
        <f>AD15</f>
        <v>0</v>
      </c>
      <c r="CZ15">
        <f>AH15</f>
        <v>0</v>
      </c>
      <c r="DA15">
        <f>AL15</f>
        <v>1</v>
      </c>
      <c r="DB15">
        <f t="shared" si="0"/>
        <v>0</v>
      </c>
      <c r="DC15">
        <f t="shared" si="1"/>
        <v>0</v>
      </c>
    </row>
    <row r="16" spans="1:107" x14ac:dyDescent="0.2">
      <c r="A16">
        <f>ROW(Source!A32)</f>
        <v>32</v>
      </c>
      <c r="B16">
        <v>31303232</v>
      </c>
      <c r="C16">
        <v>31303328</v>
      </c>
      <c r="D16">
        <v>29938124</v>
      </c>
      <c r="E16">
        <v>1</v>
      </c>
      <c r="F16">
        <v>1</v>
      </c>
      <c r="G16">
        <v>1</v>
      </c>
      <c r="H16">
        <v>2</v>
      </c>
      <c r="I16" t="s">
        <v>571</v>
      </c>
      <c r="J16" t="s">
        <v>572</v>
      </c>
      <c r="K16" t="s">
        <v>573</v>
      </c>
      <c r="L16">
        <v>1368</v>
      </c>
      <c r="N16">
        <v>1011</v>
      </c>
      <c r="O16" t="s">
        <v>561</v>
      </c>
      <c r="P16" t="s">
        <v>561</v>
      </c>
      <c r="Q16">
        <v>1</v>
      </c>
      <c r="W16">
        <v>0</v>
      </c>
      <c r="X16">
        <v>1047452784</v>
      </c>
      <c r="Y16">
        <v>0.51</v>
      </c>
      <c r="AA16">
        <v>0</v>
      </c>
      <c r="AB16">
        <v>1.7</v>
      </c>
      <c r="AC16">
        <v>0</v>
      </c>
      <c r="AD16">
        <v>0</v>
      </c>
      <c r="AE16">
        <v>0</v>
      </c>
      <c r="AF16">
        <v>1.7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0.51</v>
      </c>
      <c r="AU16" t="s">
        <v>3</v>
      </c>
      <c r="AV16">
        <v>0</v>
      </c>
      <c r="AW16">
        <v>2</v>
      </c>
      <c r="AX16">
        <v>31303337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Y16*Source!I32</f>
        <v>5.0999999999999996</v>
      </c>
      <c r="CY16">
        <f>AB16</f>
        <v>1.7</v>
      </c>
      <c r="CZ16">
        <f>AF16</f>
        <v>1.7</v>
      </c>
      <c r="DA16">
        <f>AJ16</f>
        <v>1</v>
      </c>
      <c r="DB16">
        <f t="shared" si="0"/>
        <v>0.9</v>
      </c>
      <c r="DC16">
        <f t="shared" si="1"/>
        <v>0</v>
      </c>
    </row>
    <row r="17" spans="1:107" x14ac:dyDescent="0.2">
      <c r="A17">
        <f>ROW(Source!A32)</f>
        <v>32</v>
      </c>
      <c r="B17">
        <v>31303232</v>
      </c>
      <c r="C17">
        <v>31303328</v>
      </c>
      <c r="D17">
        <v>29939320</v>
      </c>
      <c r="E17">
        <v>1</v>
      </c>
      <c r="F17">
        <v>1</v>
      </c>
      <c r="G17">
        <v>1</v>
      </c>
      <c r="H17">
        <v>2</v>
      </c>
      <c r="I17" t="s">
        <v>579</v>
      </c>
      <c r="J17" t="s">
        <v>580</v>
      </c>
      <c r="K17" t="s">
        <v>581</v>
      </c>
      <c r="L17">
        <v>1368</v>
      </c>
      <c r="N17">
        <v>1011</v>
      </c>
      <c r="O17" t="s">
        <v>561</v>
      </c>
      <c r="P17" t="s">
        <v>561</v>
      </c>
      <c r="Q17">
        <v>1</v>
      </c>
      <c r="W17">
        <v>0</v>
      </c>
      <c r="X17">
        <v>1372534845</v>
      </c>
      <c r="Y17">
        <v>0.27</v>
      </c>
      <c r="AA17">
        <v>0</v>
      </c>
      <c r="AB17">
        <v>65.709999999999994</v>
      </c>
      <c r="AC17">
        <v>11.6</v>
      </c>
      <c r="AD17">
        <v>0</v>
      </c>
      <c r="AE17">
        <v>0</v>
      </c>
      <c r="AF17">
        <v>65.709999999999994</v>
      </c>
      <c r="AG17">
        <v>11.6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0.27</v>
      </c>
      <c r="AU17" t="s">
        <v>3</v>
      </c>
      <c r="AV17">
        <v>0</v>
      </c>
      <c r="AW17">
        <v>2</v>
      </c>
      <c r="AX17">
        <v>31303338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Y17*Source!I32</f>
        <v>2.7</v>
      </c>
      <c r="CY17">
        <f>AB17</f>
        <v>65.709999999999994</v>
      </c>
      <c r="CZ17">
        <f>AF17</f>
        <v>65.709999999999994</v>
      </c>
      <c r="DA17">
        <f>AJ17</f>
        <v>1</v>
      </c>
      <c r="DB17">
        <f t="shared" si="0"/>
        <v>17.7</v>
      </c>
      <c r="DC17">
        <f t="shared" si="1"/>
        <v>3.1</v>
      </c>
    </row>
    <row r="18" spans="1:107" x14ac:dyDescent="0.2">
      <c r="A18">
        <f>ROW(Source!A32)</f>
        <v>32</v>
      </c>
      <c r="B18">
        <v>31303232</v>
      </c>
      <c r="C18">
        <v>31303328</v>
      </c>
      <c r="D18">
        <v>29880046</v>
      </c>
      <c r="E18">
        <v>1</v>
      </c>
      <c r="F18">
        <v>1</v>
      </c>
      <c r="G18">
        <v>1</v>
      </c>
      <c r="H18">
        <v>3</v>
      </c>
      <c r="I18" t="s">
        <v>582</v>
      </c>
      <c r="J18" t="s">
        <v>583</v>
      </c>
      <c r="K18" t="s">
        <v>584</v>
      </c>
      <c r="L18">
        <v>1348</v>
      </c>
      <c r="N18">
        <v>1009</v>
      </c>
      <c r="O18" t="s">
        <v>37</v>
      </c>
      <c r="P18" t="s">
        <v>37</v>
      </c>
      <c r="Q18">
        <v>1000</v>
      </c>
      <c r="W18">
        <v>0</v>
      </c>
      <c r="X18">
        <v>-1756095795</v>
      </c>
      <c r="Y18">
        <v>1E-3</v>
      </c>
      <c r="AA18">
        <v>5989</v>
      </c>
      <c r="AB18">
        <v>0</v>
      </c>
      <c r="AC18">
        <v>0</v>
      </c>
      <c r="AD18">
        <v>0</v>
      </c>
      <c r="AE18">
        <v>5989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1E-3</v>
      </c>
      <c r="AU18" t="s">
        <v>3</v>
      </c>
      <c r="AV18">
        <v>0</v>
      </c>
      <c r="AW18">
        <v>2</v>
      </c>
      <c r="AX18">
        <v>31303339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Y18*Source!I32</f>
        <v>0.01</v>
      </c>
      <c r="CY18">
        <f>AA18</f>
        <v>5989</v>
      </c>
      <c r="CZ18">
        <f>AE18</f>
        <v>5989</v>
      </c>
      <c r="DA18">
        <f>AI18</f>
        <v>1</v>
      </c>
      <c r="DB18">
        <f t="shared" si="0"/>
        <v>6</v>
      </c>
      <c r="DC18">
        <f t="shared" si="1"/>
        <v>0</v>
      </c>
    </row>
    <row r="19" spans="1:107" x14ac:dyDescent="0.2">
      <c r="A19">
        <f>ROW(Source!A32)</f>
        <v>32</v>
      </c>
      <c r="B19">
        <v>31303232</v>
      </c>
      <c r="C19">
        <v>31303328</v>
      </c>
      <c r="D19">
        <v>29885977</v>
      </c>
      <c r="E19">
        <v>1</v>
      </c>
      <c r="F19">
        <v>1</v>
      </c>
      <c r="G19">
        <v>1</v>
      </c>
      <c r="H19">
        <v>3</v>
      </c>
      <c r="I19" t="s">
        <v>585</v>
      </c>
      <c r="J19" t="s">
        <v>586</v>
      </c>
      <c r="K19" t="s">
        <v>587</v>
      </c>
      <c r="L19">
        <v>1339</v>
      </c>
      <c r="N19">
        <v>1007</v>
      </c>
      <c r="O19" t="s">
        <v>135</v>
      </c>
      <c r="P19" t="s">
        <v>135</v>
      </c>
      <c r="Q19">
        <v>1</v>
      </c>
      <c r="W19">
        <v>0</v>
      </c>
      <c r="X19">
        <v>-444202262</v>
      </c>
      <c r="Y19">
        <v>6.7000000000000004E-2</v>
      </c>
      <c r="AA19">
        <v>558.33000000000004</v>
      </c>
      <c r="AB19">
        <v>0</v>
      </c>
      <c r="AC19">
        <v>0</v>
      </c>
      <c r="AD19">
        <v>0</v>
      </c>
      <c r="AE19">
        <v>558.33000000000004</v>
      </c>
      <c r="AF19">
        <v>0</v>
      </c>
      <c r="AG19">
        <v>0</v>
      </c>
      <c r="AH19">
        <v>0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6.7000000000000004E-2</v>
      </c>
      <c r="AU19" t="s">
        <v>3</v>
      </c>
      <c r="AV19">
        <v>0</v>
      </c>
      <c r="AW19">
        <v>2</v>
      </c>
      <c r="AX19">
        <v>31303340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Y19*Source!I32</f>
        <v>0.67</v>
      </c>
      <c r="CY19">
        <f>AA19</f>
        <v>558.33000000000004</v>
      </c>
      <c r="CZ19">
        <f>AE19</f>
        <v>558.33000000000004</v>
      </c>
      <c r="DA19">
        <f>AI19</f>
        <v>1</v>
      </c>
      <c r="DB19">
        <f t="shared" si="0"/>
        <v>37.4</v>
      </c>
      <c r="DC19">
        <f t="shared" si="1"/>
        <v>0</v>
      </c>
    </row>
    <row r="20" spans="1:107" x14ac:dyDescent="0.2">
      <c r="A20">
        <f>ROW(Source!A33)</f>
        <v>33</v>
      </c>
      <c r="B20">
        <v>31303232</v>
      </c>
      <c r="C20">
        <v>31303341</v>
      </c>
      <c r="D20">
        <v>28880734</v>
      </c>
      <c r="E20">
        <v>1</v>
      </c>
      <c r="F20">
        <v>1</v>
      </c>
      <c r="G20">
        <v>1</v>
      </c>
      <c r="H20">
        <v>1</v>
      </c>
      <c r="I20" t="s">
        <v>588</v>
      </c>
      <c r="J20" t="s">
        <v>3</v>
      </c>
      <c r="K20" t="s">
        <v>589</v>
      </c>
      <c r="L20">
        <v>1191</v>
      </c>
      <c r="N20">
        <v>1013</v>
      </c>
      <c r="O20" t="s">
        <v>557</v>
      </c>
      <c r="P20" t="s">
        <v>557</v>
      </c>
      <c r="Q20">
        <v>1</v>
      </c>
      <c r="W20">
        <v>0</v>
      </c>
      <c r="X20">
        <v>145020957</v>
      </c>
      <c r="Y20">
        <v>104.47749999999999</v>
      </c>
      <c r="AA20">
        <v>0</v>
      </c>
      <c r="AB20">
        <v>0</v>
      </c>
      <c r="AC20">
        <v>0</v>
      </c>
      <c r="AD20">
        <v>9.07</v>
      </c>
      <c r="AE20">
        <v>0</v>
      </c>
      <c r="AF20">
        <v>0</v>
      </c>
      <c r="AG20">
        <v>0</v>
      </c>
      <c r="AH20">
        <v>9.07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90.85</v>
      </c>
      <c r="AU20" t="s">
        <v>62</v>
      </c>
      <c r="AV20">
        <v>1</v>
      </c>
      <c r="AW20">
        <v>2</v>
      </c>
      <c r="AX20">
        <v>31303351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Y20*Source!I33</f>
        <v>428.35774999999995</v>
      </c>
      <c r="CY20">
        <f>AD20</f>
        <v>9.07</v>
      </c>
      <c r="CZ20">
        <f>AH20</f>
        <v>9.07</v>
      </c>
      <c r="DA20">
        <f>AL20</f>
        <v>1</v>
      </c>
      <c r="DB20">
        <f>ROUND((ROUND(AT20*CZ20,2)*1.15),1)</f>
        <v>947.6</v>
      </c>
      <c r="DC20">
        <f>ROUND((ROUND(AT20*AG20,2)*1.15),1)</f>
        <v>0</v>
      </c>
    </row>
    <row r="21" spans="1:107" x14ac:dyDescent="0.2">
      <c r="A21">
        <f>ROW(Source!A33)</f>
        <v>33</v>
      </c>
      <c r="B21">
        <v>31303232</v>
      </c>
      <c r="C21">
        <v>31303341</v>
      </c>
      <c r="D21">
        <v>28880682</v>
      </c>
      <c r="E21">
        <v>1</v>
      </c>
      <c r="F21">
        <v>1</v>
      </c>
      <c r="G21">
        <v>1</v>
      </c>
      <c r="H21">
        <v>1</v>
      </c>
      <c r="I21" t="s">
        <v>564</v>
      </c>
      <c r="J21" t="s">
        <v>3</v>
      </c>
      <c r="K21" t="s">
        <v>565</v>
      </c>
      <c r="L21">
        <v>1191</v>
      </c>
      <c r="N21">
        <v>1013</v>
      </c>
      <c r="O21" t="s">
        <v>557</v>
      </c>
      <c r="P21" t="s">
        <v>557</v>
      </c>
      <c r="Q21">
        <v>1</v>
      </c>
      <c r="W21">
        <v>0</v>
      </c>
      <c r="X21">
        <v>-1417349443</v>
      </c>
      <c r="Y21">
        <v>0.63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0.63</v>
      </c>
      <c r="AU21" t="s">
        <v>3</v>
      </c>
      <c r="AV21">
        <v>2</v>
      </c>
      <c r="AW21">
        <v>2</v>
      </c>
      <c r="AX21">
        <v>31303352</v>
      </c>
      <c r="AY21">
        <v>1</v>
      </c>
      <c r="AZ21">
        <v>2048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Y21*Source!I33</f>
        <v>2.5829999999999997</v>
      </c>
      <c r="CY21">
        <f>AD21</f>
        <v>0</v>
      </c>
      <c r="CZ21">
        <f>AH21</f>
        <v>0</v>
      </c>
      <c r="DA21">
        <f>AL21</f>
        <v>1</v>
      </c>
      <c r="DB21">
        <f>ROUND(ROUND(AT21*CZ21,2),1)</f>
        <v>0</v>
      </c>
      <c r="DC21">
        <f>ROUND(ROUND(AT21*AG21,2),1)</f>
        <v>0</v>
      </c>
    </row>
    <row r="22" spans="1:107" x14ac:dyDescent="0.2">
      <c r="A22">
        <f>ROW(Source!A33)</f>
        <v>33</v>
      </c>
      <c r="B22">
        <v>31303232</v>
      </c>
      <c r="C22">
        <v>31303341</v>
      </c>
      <c r="D22">
        <v>29937825</v>
      </c>
      <c r="E22">
        <v>1</v>
      </c>
      <c r="F22">
        <v>1</v>
      </c>
      <c r="G22">
        <v>1</v>
      </c>
      <c r="H22">
        <v>2</v>
      </c>
      <c r="I22" t="s">
        <v>574</v>
      </c>
      <c r="J22" t="s">
        <v>575</v>
      </c>
      <c r="K22" t="s">
        <v>576</v>
      </c>
      <c r="L22">
        <v>1368</v>
      </c>
      <c r="N22">
        <v>1011</v>
      </c>
      <c r="O22" t="s">
        <v>561</v>
      </c>
      <c r="P22" t="s">
        <v>561</v>
      </c>
      <c r="Q22">
        <v>1</v>
      </c>
      <c r="W22">
        <v>0</v>
      </c>
      <c r="X22">
        <v>-1460065968</v>
      </c>
      <c r="Y22">
        <v>0.52500000000000002</v>
      </c>
      <c r="AA22">
        <v>0</v>
      </c>
      <c r="AB22">
        <v>86.4</v>
      </c>
      <c r="AC22">
        <v>13.5</v>
      </c>
      <c r="AD22">
        <v>0</v>
      </c>
      <c r="AE22">
        <v>0</v>
      </c>
      <c r="AF22">
        <v>86.4</v>
      </c>
      <c r="AG22">
        <v>13.5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0.42</v>
      </c>
      <c r="AU22" t="s">
        <v>61</v>
      </c>
      <c r="AV22">
        <v>0</v>
      </c>
      <c r="AW22">
        <v>2</v>
      </c>
      <c r="AX22">
        <v>31303353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Y22*Source!I33</f>
        <v>2.1524999999999999</v>
      </c>
      <c r="CY22">
        <f>AB22</f>
        <v>86.4</v>
      </c>
      <c r="CZ22">
        <f>AF22</f>
        <v>86.4</v>
      </c>
      <c r="DA22">
        <f>AJ22</f>
        <v>1</v>
      </c>
      <c r="DB22">
        <f>ROUND((ROUND(AT22*CZ22,2)*1.25),1)</f>
        <v>45.4</v>
      </c>
      <c r="DC22">
        <f>ROUND((ROUND(AT22*AG22,2)*1.25),1)</f>
        <v>7.1</v>
      </c>
    </row>
    <row r="23" spans="1:107" x14ac:dyDescent="0.2">
      <c r="A23">
        <f>ROW(Source!A33)</f>
        <v>33</v>
      </c>
      <c r="B23">
        <v>31303232</v>
      </c>
      <c r="C23">
        <v>31303341</v>
      </c>
      <c r="D23">
        <v>29937927</v>
      </c>
      <c r="E23">
        <v>1</v>
      </c>
      <c r="F23">
        <v>1</v>
      </c>
      <c r="G23">
        <v>1</v>
      </c>
      <c r="H23">
        <v>2</v>
      </c>
      <c r="I23" t="s">
        <v>590</v>
      </c>
      <c r="J23" t="s">
        <v>591</v>
      </c>
      <c r="K23" t="s">
        <v>592</v>
      </c>
      <c r="L23">
        <v>1368</v>
      </c>
      <c r="N23">
        <v>1011</v>
      </c>
      <c r="O23" t="s">
        <v>561</v>
      </c>
      <c r="P23" t="s">
        <v>561</v>
      </c>
      <c r="Q23">
        <v>1</v>
      </c>
      <c r="W23">
        <v>0</v>
      </c>
      <c r="X23">
        <v>-1718674368</v>
      </c>
      <c r="Y23">
        <v>0.1</v>
      </c>
      <c r="AA23">
        <v>0</v>
      </c>
      <c r="AB23">
        <v>111.99</v>
      </c>
      <c r="AC23">
        <v>13.5</v>
      </c>
      <c r="AD23">
        <v>0</v>
      </c>
      <c r="AE23">
        <v>0</v>
      </c>
      <c r="AF23">
        <v>111.99</v>
      </c>
      <c r="AG23">
        <v>13.5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0.08</v>
      </c>
      <c r="AU23" t="s">
        <v>61</v>
      </c>
      <c r="AV23">
        <v>0</v>
      </c>
      <c r="AW23">
        <v>2</v>
      </c>
      <c r="AX23">
        <v>31303354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Y23*Source!I33</f>
        <v>0.41</v>
      </c>
      <c r="CY23">
        <f>AB23</f>
        <v>111.99</v>
      </c>
      <c r="CZ23">
        <f>AF23</f>
        <v>111.99</v>
      </c>
      <c r="DA23">
        <f>AJ23</f>
        <v>1</v>
      </c>
      <c r="DB23">
        <f>ROUND((ROUND(AT23*CZ23,2)*1.25),1)</f>
        <v>11.2</v>
      </c>
      <c r="DC23">
        <f>ROUND((ROUND(AT23*AG23,2)*1.25),1)</f>
        <v>1.4</v>
      </c>
    </row>
    <row r="24" spans="1:107" x14ac:dyDescent="0.2">
      <c r="A24">
        <f>ROW(Source!A33)</f>
        <v>33</v>
      </c>
      <c r="B24">
        <v>31303232</v>
      </c>
      <c r="C24">
        <v>31303341</v>
      </c>
      <c r="D24">
        <v>29939320</v>
      </c>
      <c r="E24">
        <v>1</v>
      </c>
      <c r="F24">
        <v>1</v>
      </c>
      <c r="G24">
        <v>1</v>
      </c>
      <c r="H24">
        <v>2</v>
      </c>
      <c r="I24" t="s">
        <v>579</v>
      </c>
      <c r="J24" t="s">
        <v>580</v>
      </c>
      <c r="K24" t="s">
        <v>581</v>
      </c>
      <c r="L24">
        <v>1368</v>
      </c>
      <c r="N24">
        <v>1011</v>
      </c>
      <c r="O24" t="s">
        <v>561</v>
      </c>
      <c r="P24" t="s">
        <v>561</v>
      </c>
      <c r="Q24">
        <v>1</v>
      </c>
      <c r="W24">
        <v>0</v>
      </c>
      <c r="X24">
        <v>1372534845</v>
      </c>
      <c r="Y24">
        <v>0.16250000000000001</v>
      </c>
      <c r="AA24">
        <v>0</v>
      </c>
      <c r="AB24">
        <v>65.709999999999994</v>
      </c>
      <c r="AC24">
        <v>11.6</v>
      </c>
      <c r="AD24">
        <v>0</v>
      </c>
      <c r="AE24">
        <v>0</v>
      </c>
      <c r="AF24">
        <v>65.709999999999994</v>
      </c>
      <c r="AG24">
        <v>11.6</v>
      </c>
      <c r="AH24">
        <v>0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0.13</v>
      </c>
      <c r="AU24" t="s">
        <v>61</v>
      </c>
      <c r="AV24">
        <v>0</v>
      </c>
      <c r="AW24">
        <v>2</v>
      </c>
      <c r="AX24">
        <v>31303355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Y24*Source!I33</f>
        <v>0.66625000000000001</v>
      </c>
      <c r="CY24">
        <f>AB24</f>
        <v>65.709999999999994</v>
      </c>
      <c r="CZ24">
        <f>AF24</f>
        <v>65.709999999999994</v>
      </c>
      <c r="DA24">
        <f>AJ24</f>
        <v>1</v>
      </c>
      <c r="DB24">
        <f>ROUND((ROUND(AT24*CZ24,2)*1.25),1)</f>
        <v>10.7</v>
      </c>
      <c r="DC24">
        <f>ROUND((ROUND(AT24*AG24,2)*1.25),1)</f>
        <v>1.9</v>
      </c>
    </row>
    <row r="25" spans="1:107" x14ac:dyDescent="0.2">
      <c r="A25">
        <f>ROW(Source!A33)</f>
        <v>33</v>
      </c>
      <c r="B25">
        <v>31303232</v>
      </c>
      <c r="C25">
        <v>31303341</v>
      </c>
      <c r="D25">
        <v>29860311</v>
      </c>
      <c r="E25">
        <v>1</v>
      </c>
      <c r="F25">
        <v>1</v>
      </c>
      <c r="G25">
        <v>1</v>
      </c>
      <c r="H25">
        <v>3</v>
      </c>
      <c r="I25" t="s">
        <v>593</v>
      </c>
      <c r="J25" t="s">
        <v>594</v>
      </c>
      <c r="K25" t="s">
        <v>595</v>
      </c>
      <c r="L25">
        <v>1348</v>
      </c>
      <c r="N25">
        <v>1009</v>
      </c>
      <c r="O25" t="s">
        <v>37</v>
      </c>
      <c r="P25" t="s">
        <v>37</v>
      </c>
      <c r="Q25">
        <v>1000</v>
      </c>
      <c r="W25">
        <v>0</v>
      </c>
      <c r="X25">
        <v>-1818623805</v>
      </c>
      <c r="Y25">
        <v>7.1000000000000004E-3</v>
      </c>
      <c r="AA25">
        <v>8475</v>
      </c>
      <c r="AB25">
        <v>0</v>
      </c>
      <c r="AC25">
        <v>0</v>
      </c>
      <c r="AD25">
        <v>0</v>
      </c>
      <c r="AE25">
        <v>8475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7.1000000000000004E-3</v>
      </c>
      <c r="AU25" t="s">
        <v>3</v>
      </c>
      <c r="AV25">
        <v>0</v>
      </c>
      <c r="AW25">
        <v>2</v>
      </c>
      <c r="AX25">
        <v>31303356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Y25*Source!I33</f>
        <v>2.911E-2</v>
      </c>
      <c r="CY25">
        <f>AA25</f>
        <v>8475</v>
      </c>
      <c r="CZ25">
        <f>AE25</f>
        <v>8475</v>
      </c>
      <c r="DA25">
        <f>AI25</f>
        <v>1</v>
      </c>
      <c r="DB25">
        <f>ROUND(ROUND(AT25*CZ25,2),1)</f>
        <v>60.2</v>
      </c>
      <c r="DC25">
        <f>ROUND(ROUND(AT25*AG25,2),1)</f>
        <v>0</v>
      </c>
    </row>
    <row r="26" spans="1:107" x14ac:dyDescent="0.2">
      <c r="A26">
        <f>ROW(Source!A33)</f>
        <v>33</v>
      </c>
      <c r="B26">
        <v>31303232</v>
      </c>
      <c r="C26">
        <v>31303341</v>
      </c>
      <c r="D26">
        <v>29880046</v>
      </c>
      <c r="E26">
        <v>1</v>
      </c>
      <c r="F26">
        <v>1</v>
      </c>
      <c r="G26">
        <v>1</v>
      </c>
      <c r="H26">
        <v>3</v>
      </c>
      <c r="I26" t="s">
        <v>582</v>
      </c>
      <c r="J26" t="s">
        <v>583</v>
      </c>
      <c r="K26" t="s">
        <v>584</v>
      </c>
      <c r="L26">
        <v>1348</v>
      </c>
      <c r="N26">
        <v>1009</v>
      </c>
      <c r="O26" t="s">
        <v>37</v>
      </c>
      <c r="P26" t="s">
        <v>37</v>
      </c>
      <c r="Q26">
        <v>1000</v>
      </c>
      <c r="W26">
        <v>0</v>
      </c>
      <c r="X26">
        <v>-1756095795</v>
      </c>
      <c r="Y26">
        <v>5.1999999999999998E-2</v>
      </c>
      <c r="AA26">
        <v>5989</v>
      </c>
      <c r="AB26">
        <v>0</v>
      </c>
      <c r="AC26">
        <v>0</v>
      </c>
      <c r="AD26">
        <v>0</v>
      </c>
      <c r="AE26">
        <v>5989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5.1999999999999998E-2</v>
      </c>
      <c r="AU26" t="s">
        <v>3</v>
      </c>
      <c r="AV26">
        <v>0</v>
      </c>
      <c r="AW26">
        <v>2</v>
      </c>
      <c r="AX26">
        <v>31303357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Y26*Source!I33</f>
        <v>0.21319999999999997</v>
      </c>
      <c r="CY26">
        <f>AA26</f>
        <v>5989</v>
      </c>
      <c r="CZ26">
        <f>AE26</f>
        <v>5989</v>
      </c>
      <c r="DA26">
        <f>AI26</f>
        <v>1</v>
      </c>
      <c r="DB26">
        <f>ROUND(ROUND(AT26*CZ26,2),1)</f>
        <v>311.39999999999998</v>
      </c>
      <c r="DC26">
        <f>ROUND(ROUND(AT26*AG26,2),1)</f>
        <v>0</v>
      </c>
    </row>
    <row r="27" spans="1:107" x14ac:dyDescent="0.2">
      <c r="A27">
        <f>ROW(Source!A33)</f>
        <v>33</v>
      </c>
      <c r="B27">
        <v>31303232</v>
      </c>
      <c r="C27">
        <v>31303341</v>
      </c>
      <c r="D27">
        <v>29881637</v>
      </c>
      <c r="E27">
        <v>1</v>
      </c>
      <c r="F27">
        <v>1</v>
      </c>
      <c r="G27">
        <v>1</v>
      </c>
      <c r="H27">
        <v>3</v>
      </c>
      <c r="I27" t="s">
        <v>596</v>
      </c>
      <c r="J27" t="s">
        <v>597</v>
      </c>
      <c r="K27" t="s">
        <v>598</v>
      </c>
      <c r="L27">
        <v>1348</v>
      </c>
      <c r="N27">
        <v>1009</v>
      </c>
      <c r="O27" t="s">
        <v>37</v>
      </c>
      <c r="P27" t="s">
        <v>37</v>
      </c>
      <c r="Q27">
        <v>1000</v>
      </c>
      <c r="W27">
        <v>0</v>
      </c>
      <c r="X27">
        <v>-272931147</v>
      </c>
      <c r="Y27">
        <v>0.87</v>
      </c>
      <c r="AA27">
        <v>11200</v>
      </c>
      <c r="AB27">
        <v>0</v>
      </c>
      <c r="AC27">
        <v>0</v>
      </c>
      <c r="AD27">
        <v>0</v>
      </c>
      <c r="AE27">
        <v>11200</v>
      </c>
      <c r="AF27">
        <v>0</v>
      </c>
      <c r="AG27">
        <v>0</v>
      </c>
      <c r="AH27">
        <v>0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0.87</v>
      </c>
      <c r="AU27" t="s">
        <v>3</v>
      </c>
      <c r="AV27">
        <v>0</v>
      </c>
      <c r="AW27">
        <v>2</v>
      </c>
      <c r="AX27">
        <v>31303358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Y27*Source!I33</f>
        <v>3.5669999999999997</v>
      </c>
      <c r="CY27">
        <f>AA27</f>
        <v>11200</v>
      </c>
      <c r="CZ27">
        <f>AE27</f>
        <v>11200</v>
      </c>
      <c r="DA27">
        <f>AI27</f>
        <v>1</v>
      </c>
      <c r="DB27">
        <f>ROUND(ROUND(AT27*CZ27,2),1)</f>
        <v>9744</v>
      </c>
      <c r="DC27">
        <f>ROUND(ROUND(AT27*AG27,2),1)</f>
        <v>0</v>
      </c>
    </row>
    <row r="28" spans="1:107" x14ac:dyDescent="0.2">
      <c r="A28">
        <f>ROW(Source!A33)</f>
        <v>33</v>
      </c>
      <c r="B28">
        <v>31303232</v>
      </c>
      <c r="C28">
        <v>31303341</v>
      </c>
      <c r="D28">
        <v>29886265</v>
      </c>
      <c r="E28">
        <v>1</v>
      </c>
      <c r="F28">
        <v>1</v>
      </c>
      <c r="G28">
        <v>1</v>
      </c>
      <c r="H28">
        <v>3</v>
      </c>
      <c r="I28" t="s">
        <v>599</v>
      </c>
      <c r="J28" t="s">
        <v>600</v>
      </c>
      <c r="K28" t="s">
        <v>601</v>
      </c>
      <c r="L28">
        <v>1339</v>
      </c>
      <c r="N28">
        <v>1007</v>
      </c>
      <c r="O28" t="s">
        <v>135</v>
      </c>
      <c r="P28" t="s">
        <v>135</v>
      </c>
      <c r="Q28">
        <v>1</v>
      </c>
      <c r="W28">
        <v>0</v>
      </c>
      <c r="X28">
        <v>-1130628485</v>
      </c>
      <c r="Y28">
        <v>1.8</v>
      </c>
      <c r="AA28">
        <v>1320</v>
      </c>
      <c r="AB28">
        <v>0</v>
      </c>
      <c r="AC28">
        <v>0</v>
      </c>
      <c r="AD28">
        <v>0</v>
      </c>
      <c r="AE28">
        <v>1320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1.8</v>
      </c>
      <c r="AU28" t="s">
        <v>3</v>
      </c>
      <c r="AV28">
        <v>0</v>
      </c>
      <c r="AW28">
        <v>2</v>
      </c>
      <c r="AX28">
        <v>31303359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Y28*Source!I33</f>
        <v>7.38</v>
      </c>
      <c r="CY28">
        <f>AA28</f>
        <v>1320</v>
      </c>
      <c r="CZ28">
        <f>AE28</f>
        <v>1320</v>
      </c>
      <c r="DA28">
        <f>AI28</f>
        <v>1</v>
      </c>
      <c r="DB28">
        <f>ROUND(ROUND(AT28*CZ28,2),1)</f>
        <v>2376</v>
      </c>
      <c r="DC28">
        <f>ROUND(ROUND(AT28*AG28,2),1)</f>
        <v>0</v>
      </c>
    </row>
    <row r="29" spans="1:107" x14ac:dyDescent="0.2">
      <c r="A29">
        <f>ROW(Source!A34)</f>
        <v>34</v>
      </c>
      <c r="B29">
        <v>31303232</v>
      </c>
      <c r="C29">
        <v>31303360</v>
      </c>
      <c r="D29">
        <v>28886301</v>
      </c>
      <c r="E29">
        <v>1</v>
      </c>
      <c r="F29">
        <v>1</v>
      </c>
      <c r="G29">
        <v>1</v>
      </c>
      <c r="H29">
        <v>1</v>
      </c>
      <c r="I29" t="s">
        <v>602</v>
      </c>
      <c r="J29" t="s">
        <v>3</v>
      </c>
      <c r="K29" t="s">
        <v>603</v>
      </c>
      <c r="L29">
        <v>1191</v>
      </c>
      <c r="N29">
        <v>1013</v>
      </c>
      <c r="O29" t="s">
        <v>557</v>
      </c>
      <c r="P29" t="s">
        <v>557</v>
      </c>
      <c r="Q29">
        <v>1</v>
      </c>
      <c r="W29">
        <v>0</v>
      </c>
      <c r="X29">
        <v>-784637506</v>
      </c>
      <c r="Y29">
        <v>9.016</v>
      </c>
      <c r="AA29">
        <v>0</v>
      </c>
      <c r="AB29">
        <v>0</v>
      </c>
      <c r="AC29">
        <v>0</v>
      </c>
      <c r="AD29">
        <v>8.74</v>
      </c>
      <c r="AE29">
        <v>0</v>
      </c>
      <c r="AF29">
        <v>0</v>
      </c>
      <c r="AG29">
        <v>0</v>
      </c>
      <c r="AH29">
        <v>8.74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7.84</v>
      </c>
      <c r="AU29" t="s">
        <v>62</v>
      </c>
      <c r="AV29">
        <v>1</v>
      </c>
      <c r="AW29">
        <v>2</v>
      </c>
      <c r="AX29">
        <v>31303369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Y29*Source!I34</f>
        <v>36.965599999999995</v>
      </c>
      <c r="CY29">
        <f>AD29</f>
        <v>8.74</v>
      </c>
      <c r="CZ29">
        <f>AH29</f>
        <v>8.74</v>
      </c>
      <c r="DA29">
        <f>AL29</f>
        <v>1</v>
      </c>
      <c r="DB29">
        <f>ROUND((ROUND(AT29*CZ29,2)*1.15),1)</f>
        <v>78.8</v>
      </c>
      <c r="DC29">
        <f>ROUND((ROUND(AT29*AG29,2)*1.15),1)</f>
        <v>0</v>
      </c>
    </row>
    <row r="30" spans="1:107" x14ac:dyDescent="0.2">
      <c r="A30">
        <f>ROW(Source!A34)</f>
        <v>34</v>
      </c>
      <c r="B30">
        <v>31303232</v>
      </c>
      <c r="C30">
        <v>31303360</v>
      </c>
      <c r="D30">
        <v>28880682</v>
      </c>
      <c r="E30">
        <v>1</v>
      </c>
      <c r="F30">
        <v>1</v>
      </c>
      <c r="G30">
        <v>1</v>
      </c>
      <c r="H30">
        <v>1</v>
      </c>
      <c r="I30" t="s">
        <v>564</v>
      </c>
      <c r="J30" t="s">
        <v>3</v>
      </c>
      <c r="K30" t="s">
        <v>565</v>
      </c>
      <c r="L30">
        <v>1191</v>
      </c>
      <c r="N30">
        <v>1013</v>
      </c>
      <c r="O30" t="s">
        <v>557</v>
      </c>
      <c r="P30" t="s">
        <v>557</v>
      </c>
      <c r="Q30">
        <v>1</v>
      </c>
      <c r="W30">
        <v>0</v>
      </c>
      <c r="X30">
        <v>-1417349443</v>
      </c>
      <c r="Y30">
        <v>0.21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0.21</v>
      </c>
      <c r="AU30" t="s">
        <v>3</v>
      </c>
      <c r="AV30">
        <v>2</v>
      </c>
      <c r="AW30">
        <v>2</v>
      </c>
      <c r="AX30">
        <v>31303370</v>
      </c>
      <c r="AY30">
        <v>1</v>
      </c>
      <c r="AZ30">
        <v>2048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Y30*Source!I34</f>
        <v>0.86099999999999988</v>
      </c>
      <c r="CY30">
        <f>AD30</f>
        <v>0</v>
      </c>
      <c r="CZ30">
        <f>AH30</f>
        <v>0</v>
      </c>
      <c r="DA30">
        <f>AL30</f>
        <v>1</v>
      </c>
      <c r="DB30">
        <f>ROUND(ROUND(AT30*CZ30,2),1)</f>
        <v>0</v>
      </c>
      <c r="DC30">
        <f>ROUND(ROUND(AT30*AG30,2),1)</f>
        <v>0</v>
      </c>
    </row>
    <row r="31" spans="1:107" x14ac:dyDescent="0.2">
      <c r="A31">
        <f>ROW(Source!A34)</f>
        <v>34</v>
      </c>
      <c r="B31">
        <v>31303232</v>
      </c>
      <c r="C31">
        <v>31303360</v>
      </c>
      <c r="D31">
        <v>29937825</v>
      </c>
      <c r="E31">
        <v>1</v>
      </c>
      <c r="F31">
        <v>1</v>
      </c>
      <c r="G31">
        <v>1</v>
      </c>
      <c r="H31">
        <v>2</v>
      </c>
      <c r="I31" t="s">
        <v>574</v>
      </c>
      <c r="J31" t="s">
        <v>575</v>
      </c>
      <c r="K31" t="s">
        <v>576</v>
      </c>
      <c r="L31">
        <v>1368</v>
      </c>
      <c r="N31">
        <v>1011</v>
      </c>
      <c r="O31" t="s">
        <v>561</v>
      </c>
      <c r="P31" t="s">
        <v>561</v>
      </c>
      <c r="Q31">
        <v>1</v>
      </c>
      <c r="W31">
        <v>0</v>
      </c>
      <c r="X31">
        <v>-1460065968</v>
      </c>
      <c r="Y31">
        <v>0.1</v>
      </c>
      <c r="AA31">
        <v>0</v>
      </c>
      <c r="AB31">
        <v>86.4</v>
      </c>
      <c r="AC31">
        <v>13.5</v>
      </c>
      <c r="AD31">
        <v>0</v>
      </c>
      <c r="AE31">
        <v>0</v>
      </c>
      <c r="AF31">
        <v>86.4</v>
      </c>
      <c r="AG31">
        <v>13.5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0.08</v>
      </c>
      <c r="AU31" t="s">
        <v>61</v>
      </c>
      <c r="AV31">
        <v>0</v>
      </c>
      <c r="AW31">
        <v>2</v>
      </c>
      <c r="AX31">
        <v>31303371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Y31*Source!I34</f>
        <v>0.41</v>
      </c>
      <c r="CY31">
        <f>AB31</f>
        <v>86.4</v>
      </c>
      <c r="CZ31">
        <f>AF31</f>
        <v>86.4</v>
      </c>
      <c r="DA31">
        <f>AJ31</f>
        <v>1</v>
      </c>
      <c r="DB31">
        <f>ROUND((ROUND(AT31*CZ31,2)*1.25),1)</f>
        <v>8.6</v>
      </c>
      <c r="DC31">
        <f>ROUND((ROUND(AT31*AG31,2)*1.25),1)</f>
        <v>1.4</v>
      </c>
    </row>
    <row r="32" spans="1:107" x14ac:dyDescent="0.2">
      <c r="A32">
        <f>ROW(Source!A34)</f>
        <v>34</v>
      </c>
      <c r="B32">
        <v>31303232</v>
      </c>
      <c r="C32">
        <v>31303360</v>
      </c>
      <c r="D32">
        <v>29937927</v>
      </c>
      <c r="E32">
        <v>1</v>
      </c>
      <c r="F32">
        <v>1</v>
      </c>
      <c r="G32">
        <v>1</v>
      </c>
      <c r="H32">
        <v>2</v>
      </c>
      <c r="I32" t="s">
        <v>590</v>
      </c>
      <c r="J32" t="s">
        <v>591</v>
      </c>
      <c r="K32" t="s">
        <v>592</v>
      </c>
      <c r="L32">
        <v>1368</v>
      </c>
      <c r="N32">
        <v>1011</v>
      </c>
      <c r="O32" t="s">
        <v>561</v>
      </c>
      <c r="P32" t="s">
        <v>561</v>
      </c>
      <c r="Q32">
        <v>1</v>
      </c>
      <c r="W32">
        <v>0</v>
      </c>
      <c r="X32">
        <v>-1718674368</v>
      </c>
      <c r="Y32">
        <v>6.25E-2</v>
      </c>
      <c r="AA32">
        <v>0</v>
      </c>
      <c r="AB32">
        <v>111.99</v>
      </c>
      <c r="AC32">
        <v>13.5</v>
      </c>
      <c r="AD32">
        <v>0</v>
      </c>
      <c r="AE32">
        <v>0</v>
      </c>
      <c r="AF32">
        <v>111.99</v>
      </c>
      <c r="AG32">
        <v>13.5</v>
      </c>
      <c r="AH32">
        <v>0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0.05</v>
      </c>
      <c r="AU32" t="s">
        <v>61</v>
      </c>
      <c r="AV32">
        <v>0</v>
      </c>
      <c r="AW32">
        <v>2</v>
      </c>
      <c r="AX32">
        <v>31303372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Y32*Source!I34</f>
        <v>0.25624999999999998</v>
      </c>
      <c r="CY32">
        <f>AB32</f>
        <v>111.99</v>
      </c>
      <c r="CZ32">
        <f>AF32</f>
        <v>111.99</v>
      </c>
      <c r="DA32">
        <f>AJ32</f>
        <v>1</v>
      </c>
      <c r="DB32">
        <f>ROUND((ROUND(AT32*CZ32,2)*1.25),1)</f>
        <v>7</v>
      </c>
      <c r="DC32">
        <f>ROUND((ROUND(AT32*AG32,2)*1.25),1)</f>
        <v>0.9</v>
      </c>
    </row>
    <row r="33" spans="1:107" x14ac:dyDescent="0.2">
      <c r="A33">
        <f>ROW(Source!A34)</f>
        <v>34</v>
      </c>
      <c r="B33">
        <v>31303232</v>
      </c>
      <c r="C33">
        <v>31303360</v>
      </c>
      <c r="D33">
        <v>29938554</v>
      </c>
      <c r="E33">
        <v>1</v>
      </c>
      <c r="F33">
        <v>1</v>
      </c>
      <c r="G33">
        <v>1</v>
      </c>
      <c r="H33">
        <v>2</v>
      </c>
      <c r="I33" t="s">
        <v>604</v>
      </c>
      <c r="J33" t="s">
        <v>605</v>
      </c>
      <c r="K33" t="s">
        <v>606</v>
      </c>
      <c r="L33">
        <v>1368</v>
      </c>
      <c r="N33">
        <v>1011</v>
      </c>
      <c r="O33" t="s">
        <v>561</v>
      </c>
      <c r="P33" t="s">
        <v>561</v>
      </c>
      <c r="Q33">
        <v>1</v>
      </c>
      <c r="W33">
        <v>0</v>
      </c>
      <c r="X33">
        <v>520357435</v>
      </c>
      <c r="Y33">
        <v>0.51249999999999996</v>
      </c>
      <c r="AA33">
        <v>0</v>
      </c>
      <c r="AB33">
        <v>30</v>
      </c>
      <c r="AC33">
        <v>0</v>
      </c>
      <c r="AD33">
        <v>0</v>
      </c>
      <c r="AE33">
        <v>0</v>
      </c>
      <c r="AF33">
        <v>30</v>
      </c>
      <c r="AG33">
        <v>0</v>
      </c>
      <c r="AH33">
        <v>0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0.41</v>
      </c>
      <c r="AU33" t="s">
        <v>61</v>
      </c>
      <c r="AV33">
        <v>0</v>
      </c>
      <c r="AW33">
        <v>2</v>
      </c>
      <c r="AX33">
        <v>31303373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Y33*Source!I34</f>
        <v>2.1012499999999998</v>
      </c>
      <c r="CY33">
        <f>AB33</f>
        <v>30</v>
      </c>
      <c r="CZ33">
        <f>AF33</f>
        <v>30</v>
      </c>
      <c r="DA33">
        <f>AJ33</f>
        <v>1</v>
      </c>
      <c r="DB33">
        <f>ROUND((ROUND(AT33*CZ33,2)*1.25),1)</f>
        <v>15.4</v>
      </c>
      <c r="DC33">
        <f>ROUND((ROUND(AT33*AG33,2)*1.25),1)</f>
        <v>0</v>
      </c>
    </row>
    <row r="34" spans="1:107" x14ac:dyDescent="0.2">
      <c r="A34">
        <f>ROW(Source!A34)</f>
        <v>34</v>
      </c>
      <c r="B34">
        <v>31303232</v>
      </c>
      <c r="C34">
        <v>31303360</v>
      </c>
      <c r="D34">
        <v>29939320</v>
      </c>
      <c r="E34">
        <v>1</v>
      </c>
      <c r="F34">
        <v>1</v>
      </c>
      <c r="G34">
        <v>1</v>
      </c>
      <c r="H34">
        <v>2</v>
      </c>
      <c r="I34" t="s">
        <v>579</v>
      </c>
      <c r="J34" t="s">
        <v>580</v>
      </c>
      <c r="K34" t="s">
        <v>581</v>
      </c>
      <c r="L34">
        <v>1368</v>
      </c>
      <c r="N34">
        <v>1011</v>
      </c>
      <c r="O34" t="s">
        <v>561</v>
      </c>
      <c r="P34" t="s">
        <v>561</v>
      </c>
      <c r="Q34">
        <v>1</v>
      </c>
      <c r="W34">
        <v>0</v>
      </c>
      <c r="X34">
        <v>1372534845</v>
      </c>
      <c r="Y34">
        <v>0.1</v>
      </c>
      <c r="AA34">
        <v>0</v>
      </c>
      <c r="AB34">
        <v>65.709999999999994</v>
      </c>
      <c r="AC34">
        <v>11.6</v>
      </c>
      <c r="AD34">
        <v>0</v>
      </c>
      <c r="AE34">
        <v>0</v>
      </c>
      <c r="AF34">
        <v>65.709999999999994</v>
      </c>
      <c r="AG34">
        <v>11.6</v>
      </c>
      <c r="AH34">
        <v>0</v>
      </c>
      <c r="AI34">
        <v>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0.08</v>
      </c>
      <c r="AU34" t="s">
        <v>61</v>
      </c>
      <c r="AV34">
        <v>0</v>
      </c>
      <c r="AW34">
        <v>2</v>
      </c>
      <c r="AX34">
        <v>31303374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Y34*Source!I34</f>
        <v>0.41</v>
      </c>
      <c r="CY34">
        <f>AB34</f>
        <v>65.709999999999994</v>
      </c>
      <c r="CZ34">
        <f>AF34</f>
        <v>65.709999999999994</v>
      </c>
      <c r="DA34">
        <f>AJ34</f>
        <v>1</v>
      </c>
      <c r="DB34">
        <f>ROUND((ROUND(AT34*CZ34,2)*1.25),1)</f>
        <v>6.6</v>
      </c>
      <c r="DC34">
        <f>ROUND((ROUND(AT34*AG34,2)*1.25),1)</f>
        <v>1.2</v>
      </c>
    </row>
    <row r="35" spans="1:107" x14ac:dyDescent="0.2">
      <c r="A35">
        <f>ROW(Source!A34)</f>
        <v>34</v>
      </c>
      <c r="B35">
        <v>31303232</v>
      </c>
      <c r="C35">
        <v>31303360</v>
      </c>
      <c r="D35">
        <v>29855642</v>
      </c>
      <c r="E35">
        <v>1</v>
      </c>
      <c r="F35">
        <v>1</v>
      </c>
      <c r="G35">
        <v>1</v>
      </c>
      <c r="H35">
        <v>3</v>
      </c>
      <c r="I35" t="s">
        <v>76</v>
      </c>
      <c r="J35" t="s">
        <v>78</v>
      </c>
      <c r="K35" t="s">
        <v>77</v>
      </c>
      <c r="L35">
        <v>1348</v>
      </c>
      <c r="N35">
        <v>1009</v>
      </c>
      <c r="O35" t="s">
        <v>37</v>
      </c>
      <c r="P35" t="s">
        <v>37</v>
      </c>
      <c r="Q35">
        <v>1000</v>
      </c>
      <c r="W35">
        <v>1</v>
      </c>
      <c r="X35">
        <v>-967072784</v>
      </c>
      <c r="Y35">
        <v>-0.05</v>
      </c>
      <c r="AA35">
        <v>3390</v>
      </c>
      <c r="AB35">
        <v>0</v>
      </c>
      <c r="AC35">
        <v>0</v>
      </c>
      <c r="AD35">
        <v>0</v>
      </c>
      <c r="AE35">
        <v>3390</v>
      </c>
      <c r="AF35">
        <v>0</v>
      </c>
      <c r="AG35">
        <v>0</v>
      </c>
      <c r="AH35">
        <v>0</v>
      </c>
      <c r="AI35">
        <v>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-0.05</v>
      </c>
      <c r="AU35" t="s">
        <v>3</v>
      </c>
      <c r="AV35">
        <v>0</v>
      </c>
      <c r="AW35">
        <v>2</v>
      </c>
      <c r="AX35">
        <v>31303375</v>
      </c>
      <c r="AY35">
        <v>1</v>
      </c>
      <c r="AZ35">
        <v>6144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Y35*Source!I34</f>
        <v>-0.20499999999999999</v>
      </c>
      <c r="CY35">
        <f>AA35</f>
        <v>3390</v>
      </c>
      <c r="CZ35">
        <f>AE35</f>
        <v>3390</v>
      </c>
      <c r="DA35">
        <f>AI35</f>
        <v>1</v>
      </c>
      <c r="DB35">
        <f>ROUND(ROUND(AT35*CZ35,2),1)</f>
        <v>-169.5</v>
      </c>
      <c r="DC35">
        <f>ROUND(ROUND(AT35*AG35,2),1)</f>
        <v>0</v>
      </c>
    </row>
    <row r="36" spans="1:107" x14ac:dyDescent="0.2">
      <c r="A36">
        <f>ROW(Source!A34)</f>
        <v>34</v>
      </c>
      <c r="B36">
        <v>31303232</v>
      </c>
      <c r="C36">
        <v>31303360</v>
      </c>
      <c r="D36">
        <v>29888471</v>
      </c>
      <c r="E36">
        <v>1</v>
      </c>
      <c r="F36">
        <v>1</v>
      </c>
      <c r="G36">
        <v>1</v>
      </c>
      <c r="H36">
        <v>3</v>
      </c>
      <c r="I36" t="s">
        <v>71</v>
      </c>
      <c r="J36" t="s">
        <v>74</v>
      </c>
      <c r="K36" t="s">
        <v>72</v>
      </c>
      <c r="L36">
        <v>1327</v>
      </c>
      <c r="N36">
        <v>1005</v>
      </c>
      <c r="O36" t="s">
        <v>73</v>
      </c>
      <c r="P36" t="s">
        <v>73</v>
      </c>
      <c r="Q36">
        <v>1</v>
      </c>
      <c r="W36">
        <v>1</v>
      </c>
      <c r="X36">
        <v>1865700532</v>
      </c>
      <c r="Y36">
        <v>-110</v>
      </c>
      <c r="AA36">
        <v>6.2</v>
      </c>
      <c r="AB36">
        <v>0</v>
      </c>
      <c r="AC36">
        <v>0</v>
      </c>
      <c r="AD36">
        <v>0</v>
      </c>
      <c r="AE36">
        <v>6.2</v>
      </c>
      <c r="AF36">
        <v>0</v>
      </c>
      <c r="AG36">
        <v>0</v>
      </c>
      <c r="AH36">
        <v>0</v>
      </c>
      <c r="AI36">
        <v>1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</v>
      </c>
      <c r="AT36">
        <v>-110</v>
      </c>
      <c r="AU36" t="s">
        <v>3</v>
      </c>
      <c r="AV36">
        <v>0</v>
      </c>
      <c r="AW36">
        <v>2</v>
      </c>
      <c r="AX36">
        <v>31303376</v>
      </c>
      <c r="AY36">
        <v>1</v>
      </c>
      <c r="AZ36">
        <v>6144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Y36*Source!I34</f>
        <v>-450.99999999999994</v>
      </c>
      <c r="CY36">
        <f>AA36</f>
        <v>6.2</v>
      </c>
      <c r="CZ36">
        <f>AE36</f>
        <v>6.2</v>
      </c>
      <c r="DA36">
        <f>AI36</f>
        <v>1</v>
      </c>
      <c r="DB36">
        <f>ROUND(ROUND(AT36*CZ36,2),1)</f>
        <v>-682</v>
      </c>
      <c r="DC36">
        <f>ROUND(ROUND(AT36*AG36,2),1)</f>
        <v>0</v>
      </c>
    </row>
    <row r="37" spans="1:107" x14ac:dyDescent="0.2">
      <c r="A37">
        <f>ROW(Source!A38)</f>
        <v>38</v>
      </c>
      <c r="B37">
        <v>31303232</v>
      </c>
      <c r="C37">
        <v>31303380</v>
      </c>
      <c r="D37">
        <v>28881054</v>
      </c>
      <c r="E37">
        <v>1</v>
      </c>
      <c r="F37">
        <v>1</v>
      </c>
      <c r="G37">
        <v>1</v>
      </c>
      <c r="H37">
        <v>1</v>
      </c>
      <c r="I37" t="s">
        <v>607</v>
      </c>
      <c r="J37" t="s">
        <v>3</v>
      </c>
      <c r="K37" t="s">
        <v>608</v>
      </c>
      <c r="L37">
        <v>1191</v>
      </c>
      <c r="N37">
        <v>1013</v>
      </c>
      <c r="O37" t="s">
        <v>557</v>
      </c>
      <c r="P37" t="s">
        <v>557</v>
      </c>
      <c r="Q37">
        <v>1</v>
      </c>
      <c r="W37">
        <v>0</v>
      </c>
      <c r="X37">
        <v>-400197608</v>
      </c>
      <c r="Y37">
        <v>7.6244999999999994</v>
      </c>
      <c r="AA37">
        <v>0</v>
      </c>
      <c r="AB37">
        <v>0</v>
      </c>
      <c r="AC37">
        <v>0</v>
      </c>
      <c r="AD37">
        <v>8.5299999999999994</v>
      </c>
      <c r="AE37">
        <v>0</v>
      </c>
      <c r="AF37">
        <v>0</v>
      </c>
      <c r="AG37">
        <v>0</v>
      </c>
      <c r="AH37">
        <v>8.5299999999999994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</v>
      </c>
      <c r="AT37">
        <v>6.63</v>
      </c>
      <c r="AU37" t="s">
        <v>62</v>
      </c>
      <c r="AV37">
        <v>1</v>
      </c>
      <c r="AW37">
        <v>2</v>
      </c>
      <c r="AX37">
        <v>31303391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Y37*Source!I38</f>
        <v>7.6244999999999994</v>
      </c>
      <c r="CY37">
        <f>AD37</f>
        <v>8.5299999999999994</v>
      </c>
      <c r="CZ37">
        <f>AH37</f>
        <v>8.5299999999999994</v>
      </c>
      <c r="DA37">
        <f>AL37</f>
        <v>1</v>
      </c>
      <c r="DB37">
        <f>ROUND((ROUND(AT37*CZ37,2)*1.15),1)</f>
        <v>65</v>
      </c>
      <c r="DC37">
        <f>ROUND((ROUND(AT37*AG37,2)*1.15),1)</f>
        <v>0</v>
      </c>
    </row>
    <row r="38" spans="1:107" x14ac:dyDescent="0.2">
      <c r="A38">
        <f>ROW(Source!A38)</f>
        <v>38</v>
      </c>
      <c r="B38">
        <v>31303232</v>
      </c>
      <c r="C38">
        <v>31303380</v>
      </c>
      <c r="D38">
        <v>28880682</v>
      </c>
      <c r="E38">
        <v>1</v>
      </c>
      <c r="F38">
        <v>1</v>
      </c>
      <c r="G38">
        <v>1</v>
      </c>
      <c r="H38">
        <v>1</v>
      </c>
      <c r="I38" t="s">
        <v>564</v>
      </c>
      <c r="J38" t="s">
        <v>3</v>
      </c>
      <c r="K38" t="s">
        <v>565</v>
      </c>
      <c r="L38">
        <v>1191</v>
      </c>
      <c r="N38">
        <v>1013</v>
      </c>
      <c r="O38" t="s">
        <v>557</v>
      </c>
      <c r="P38" t="s">
        <v>557</v>
      </c>
      <c r="Q38">
        <v>1</v>
      </c>
      <c r="W38">
        <v>0</v>
      </c>
      <c r="X38">
        <v>-1417349443</v>
      </c>
      <c r="Y38">
        <v>0.22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0.22</v>
      </c>
      <c r="AU38" t="s">
        <v>3</v>
      </c>
      <c r="AV38">
        <v>2</v>
      </c>
      <c r="AW38">
        <v>2</v>
      </c>
      <c r="AX38">
        <v>31303392</v>
      </c>
      <c r="AY38">
        <v>1</v>
      </c>
      <c r="AZ38">
        <v>2048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Y38*Source!I38</f>
        <v>0.22</v>
      </c>
      <c r="CY38">
        <f>AD38</f>
        <v>0</v>
      </c>
      <c r="CZ38">
        <f>AH38</f>
        <v>0</v>
      </c>
      <c r="DA38">
        <f>AL38</f>
        <v>1</v>
      </c>
      <c r="DB38">
        <f>ROUND(ROUND(AT38*CZ38,2),1)</f>
        <v>0</v>
      </c>
      <c r="DC38">
        <f>ROUND(ROUND(AT38*AG38,2),1)</f>
        <v>0</v>
      </c>
    </row>
    <row r="39" spans="1:107" x14ac:dyDescent="0.2">
      <c r="A39">
        <f>ROW(Source!A38)</f>
        <v>38</v>
      </c>
      <c r="B39">
        <v>31303232</v>
      </c>
      <c r="C39">
        <v>31303380</v>
      </c>
      <c r="D39">
        <v>29937927</v>
      </c>
      <c r="E39">
        <v>1</v>
      </c>
      <c r="F39">
        <v>1</v>
      </c>
      <c r="G39">
        <v>1</v>
      </c>
      <c r="H39">
        <v>2</v>
      </c>
      <c r="I39" t="s">
        <v>590</v>
      </c>
      <c r="J39" t="s">
        <v>591</v>
      </c>
      <c r="K39" t="s">
        <v>592</v>
      </c>
      <c r="L39">
        <v>1368</v>
      </c>
      <c r="N39">
        <v>1011</v>
      </c>
      <c r="O39" t="s">
        <v>561</v>
      </c>
      <c r="P39" t="s">
        <v>561</v>
      </c>
      <c r="Q39">
        <v>1</v>
      </c>
      <c r="W39">
        <v>0</v>
      </c>
      <c r="X39">
        <v>-1718674368</v>
      </c>
      <c r="Y39">
        <v>0.13750000000000001</v>
      </c>
      <c r="AA39">
        <v>0</v>
      </c>
      <c r="AB39">
        <v>111.99</v>
      </c>
      <c r="AC39">
        <v>13.5</v>
      </c>
      <c r="AD39">
        <v>0</v>
      </c>
      <c r="AE39">
        <v>0</v>
      </c>
      <c r="AF39">
        <v>111.99</v>
      </c>
      <c r="AG39">
        <v>13.5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0.11</v>
      </c>
      <c r="AU39" t="s">
        <v>61</v>
      </c>
      <c r="AV39">
        <v>0</v>
      </c>
      <c r="AW39">
        <v>2</v>
      </c>
      <c r="AX39">
        <v>31303393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Y39*Source!I38</f>
        <v>0.13750000000000001</v>
      </c>
      <c r="CY39">
        <f>AB39</f>
        <v>111.99</v>
      </c>
      <c r="CZ39">
        <f>AF39</f>
        <v>111.99</v>
      </c>
      <c r="DA39">
        <f>AJ39</f>
        <v>1</v>
      </c>
      <c r="DB39">
        <f>ROUND((ROUND(AT39*CZ39,2)*1.25),1)</f>
        <v>15.4</v>
      </c>
      <c r="DC39">
        <f>ROUND((ROUND(AT39*AG39,2)*1.25),1)</f>
        <v>1.9</v>
      </c>
    </row>
    <row r="40" spans="1:107" x14ac:dyDescent="0.2">
      <c r="A40">
        <f>ROW(Source!A38)</f>
        <v>38</v>
      </c>
      <c r="B40">
        <v>31303232</v>
      </c>
      <c r="C40">
        <v>31303380</v>
      </c>
      <c r="D40">
        <v>29939320</v>
      </c>
      <c r="E40">
        <v>1</v>
      </c>
      <c r="F40">
        <v>1</v>
      </c>
      <c r="G40">
        <v>1</v>
      </c>
      <c r="H40">
        <v>2</v>
      </c>
      <c r="I40" t="s">
        <v>579</v>
      </c>
      <c r="J40" t="s">
        <v>580</v>
      </c>
      <c r="K40" t="s">
        <v>581</v>
      </c>
      <c r="L40">
        <v>1368</v>
      </c>
      <c r="N40">
        <v>1011</v>
      </c>
      <c r="O40" t="s">
        <v>561</v>
      </c>
      <c r="P40" t="s">
        <v>561</v>
      </c>
      <c r="Q40">
        <v>1</v>
      </c>
      <c r="W40">
        <v>0</v>
      </c>
      <c r="X40">
        <v>1372534845</v>
      </c>
      <c r="Y40">
        <v>0.13750000000000001</v>
      </c>
      <c r="AA40">
        <v>0</v>
      </c>
      <c r="AB40">
        <v>65.709999999999994</v>
      </c>
      <c r="AC40">
        <v>11.6</v>
      </c>
      <c r="AD40">
        <v>0</v>
      </c>
      <c r="AE40">
        <v>0</v>
      </c>
      <c r="AF40">
        <v>65.709999999999994</v>
      </c>
      <c r="AG40">
        <v>11.6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0.11</v>
      </c>
      <c r="AU40" t="s">
        <v>61</v>
      </c>
      <c r="AV40">
        <v>0</v>
      </c>
      <c r="AW40">
        <v>2</v>
      </c>
      <c r="AX40">
        <v>31303394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Y40*Source!I38</f>
        <v>0.13750000000000001</v>
      </c>
      <c r="CY40">
        <f>AB40</f>
        <v>65.709999999999994</v>
      </c>
      <c r="CZ40">
        <f>AF40</f>
        <v>65.709999999999994</v>
      </c>
      <c r="DA40">
        <f>AJ40</f>
        <v>1</v>
      </c>
      <c r="DB40">
        <f>ROUND((ROUND(AT40*CZ40,2)*1.25),1)</f>
        <v>9</v>
      </c>
      <c r="DC40">
        <f>ROUND((ROUND(AT40*AG40,2)*1.25),1)</f>
        <v>1.6</v>
      </c>
    </row>
    <row r="41" spans="1:107" x14ac:dyDescent="0.2">
      <c r="A41">
        <f>ROW(Source!A38)</f>
        <v>38</v>
      </c>
      <c r="B41">
        <v>31303232</v>
      </c>
      <c r="C41">
        <v>31303380</v>
      </c>
      <c r="D41">
        <v>29857669</v>
      </c>
      <c r="E41">
        <v>1</v>
      </c>
      <c r="F41">
        <v>1</v>
      </c>
      <c r="G41">
        <v>1</v>
      </c>
      <c r="H41">
        <v>3</v>
      </c>
      <c r="I41" t="s">
        <v>93</v>
      </c>
      <c r="J41" t="s">
        <v>96</v>
      </c>
      <c r="K41" t="s">
        <v>94</v>
      </c>
      <c r="L41">
        <v>1035</v>
      </c>
      <c r="N41">
        <v>1013</v>
      </c>
      <c r="O41" t="s">
        <v>95</v>
      </c>
      <c r="P41" t="s">
        <v>95</v>
      </c>
      <c r="Q41">
        <v>1</v>
      </c>
      <c r="W41">
        <v>0</v>
      </c>
      <c r="X41">
        <v>-964592514</v>
      </c>
      <c r="Y41">
        <v>3</v>
      </c>
      <c r="AA41">
        <v>16.28</v>
      </c>
      <c r="AB41">
        <v>0</v>
      </c>
      <c r="AC41">
        <v>0</v>
      </c>
      <c r="AD41">
        <v>0</v>
      </c>
      <c r="AE41">
        <v>16.28</v>
      </c>
      <c r="AF41">
        <v>0</v>
      </c>
      <c r="AG41">
        <v>0</v>
      </c>
      <c r="AH41">
        <v>0</v>
      </c>
      <c r="AI41">
        <v>1</v>
      </c>
      <c r="AJ41">
        <v>1</v>
      </c>
      <c r="AK41">
        <v>1</v>
      </c>
      <c r="AL41">
        <v>1</v>
      </c>
      <c r="AN41">
        <v>1</v>
      </c>
      <c r="AO41">
        <v>0</v>
      </c>
      <c r="AP41">
        <v>1</v>
      </c>
      <c r="AQ41">
        <v>0</v>
      </c>
      <c r="AR41">
        <v>0</v>
      </c>
      <c r="AS41" t="s">
        <v>3</v>
      </c>
      <c r="AT41">
        <v>3</v>
      </c>
      <c r="AU41" t="s">
        <v>3</v>
      </c>
      <c r="AV41">
        <v>0</v>
      </c>
      <c r="AW41">
        <v>1</v>
      </c>
      <c r="AX41">
        <v>-1</v>
      </c>
      <c r="AY41">
        <v>0</v>
      </c>
      <c r="AZ41">
        <v>0</v>
      </c>
      <c r="BA41" t="s">
        <v>3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Y41*Source!I38</f>
        <v>3</v>
      </c>
      <c r="CY41">
        <f t="shared" ref="CY41:CY46" si="2">AA41</f>
        <v>16.28</v>
      </c>
      <c r="CZ41">
        <f t="shared" ref="CZ41:CZ46" si="3">AE41</f>
        <v>16.28</v>
      </c>
      <c r="DA41">
        <f t="shared" ref="DA41:DA46" si="4">AI41</f>
        <v>1</v>
      </c>
      <c r="DB41">
        <f t="shared" ref="DB41:DB46" si="5">ROUND(ROUND(AT41*CZ41,2),1)</f>
        <v>48.8</v>
      </c>
      <c r="DC41">
        <f t="shared" ref="DC41:DC46" si="6">ROUND(ROUND(AT41*AG41,2),1)</f>
        <v>0</v>
      </c>
    </row>
    <row r="42" spans="1:107" x14ac:dyDescent="0.2">
      <c r="A42">
        <f>ROW(Source!A38)</f>
        <v>38</v>
      </c>
      <c r="B42">
        <v>31303232</v>
      </c>
      <c r="C42">
        <v>31303380</v>
      </c>
      <c r="D42">
        <v>29860291</v>
      </c>
      <c r="E42">
        <v>1</v>
      </c>
      <c r="F42">
        <v>1</v>
      </c>
      <c r="G42">
        <v>1</v>
      </c>
      <c r="H42">
        <v>3</v>
      </c>
      <c r="I42" t="s">
        <v>609</v>
      </c>
      <c r="J42" t="s">
        <v>610</v>
      </c>
      <c r="K42" t="s">
        <v>611</v>
      </c>
      <c r="L42">
        <v>1348</v>
      </c>
      <c r="N42">
        <v>1009</v>
      </c>
      <c r="O42" t="s">
        <v>37</v>
      </c>
      <c r="P42" t="s">
        <v>37</v>
      </c>
      <c r="Q42">
        <v>1000</v>
      </c>
      <c r="W42">
        <v>0</v>
      </c>
      <c r="X42">
        <v>1174701286</v>
      </c>
      <c r="Y42">
        <v>1.4E-3</v>
      </c>
      <c r="AA42">
        <v>11978</v>
      </c>
      <c r="AB42">
        <v>0</v>
      </c>
      <c r="AC42">
        <v>0</v>
      </c>
      <c r="AD42">
        <v>0</v>
      </c>
      <c r="AE42">
        <v>11978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1.4E-3</v>
      </c>
      <c r="AU42" t="s">
        <v>3</v>
      </c>
      <c r="AV42">
        <v>0</v>
      </c>
      <c r="AW42">
        <v>2</v>
      </c>
      <c r="AX42">
        <v>31303396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Y42*Source!I38</f>
        <v>1.4E-3</v>
      </c>
      <c r="CY42">
        <f t="shared" si="2"/>
        <v>11978</v>
      </c>
      <c r="CZ42">
        <f t="shared" si="3"/>
        <v>11978</v>
      </c>
      <c r="DA42">
        <f t="shared" si="4"/>
        <v>1</v>
      </c>
      <c r="DB42">
        <f t="shared" si="5"/>
        <v>16.8</v>
      </c>
      <c r="DC42">
        <f t="shared" si="6"/>
        <v>0</v>
      </c>
    </row>
    <row r="43" spans="1:107" x14ac:dyDescent="0.2">
      <c r="A43">
        <f>ROW(Source!A38)</f>
        <v>38</v>
      </c>
      <c r="B43">
        <v>31303232</v>
      </c>
      <c r="C43">
        <v>31303380</v>
      </c>
      <c r="D43">
        <v>29886005</v>
      </c>
      <c r="E43">
        <v>1</v>
      </c>
      <c r="F43">
        <v>1</v>
      </c>
      <c r="G43">
        <v>1</v>
      </c>
      <c r="H43">
        <v>3</v>
      </c>
      <c r="I43" t="s">
        <v>612</v>
      </c>
      <c r="J43" t="s">
        <v>613</v>
      </c>
      <c r="K43" t="s">
        <v>614</v>
      </c>
      <c r="L43">
        <v>1339</v>
      </c>
      <c r="N43">
        <v>1007</v>
      </c>
      <c r="O43" t="s">
        <v>135</v>
      </c>
      <c r="P43" t="s">
        <v>135</v>
      </c>
      <c r="Q43">
        <v>1</v>
      </c>
      <c r="W43">
        <v>0</v>
      </c>
      <c r="X43">
        <v>-1496983950</v>
      </c>
      <c r="Y43">
        <v>0.06</v>
      </c>
      <c r="AA43">
        <v>459.91</v>
      </c>
      <c r="AB43">
        <v>0</v>
      </c>
      <c r="AC43">
        <v>0</v>
      </c>
      <c r="AD43">
        <v>0</v>
      </c>
      <c r="AE43">
        <v>459.91</v>
      </c>
      <c r="AF43">
        <v>0</v>
      </c>
      <c r="AG43">
        <v>0</v>
      </c>
      <c r="AH43">
        <v>0</v>
      </c>
      <c r="AI43">
        <v>1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0.06</v>
      </c>
      <c r="AU43" t="s">
        <v>3</v>
      </c>
      <c r="AV43">
        <v>0</v>
      </c>
      <c r="AW43">
        <v>2</v>
      </c>
      <c r="AX43">
        <v>31303397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Y43*Source!I38</f>
        <v>0.06</v>
      </c>
      <c r="CY43">
        <f t="shared" si="2"/>
        <v>459.91</v>
      </c>
      <c r="CZ43">
        <f t="shared" si="3"/>
        <v>459.91</v>
      </c>
      <c r="DA43">
        <f t="shared" si="4"/>
        <v>1</v>
      </c>
      <c r="DB43">
        <f t="shared" si="5"/>
        <v>27.6</v>
      </c>
      <c r="DC43">
        <f t="shared" si="6"/>
        <v>0</v>
      </c>
    </row>
    <row r="44" spans="1:107" x14ac:dyDescent="0.2">
      <c r="A44">
        <f>ROW(Source!A38)</f>
        <v>38</v>
      </c>
      <c r="B44">
        <v>31303232</v>
      </c>
      <c r="C44">
        <v>31303380</v>
      </c>
      <c r="D44">
        <v>29886266</v>
      </c>
      <c r="E44">
        <v>1</v>
      </c>
      <c r="F44">
        <v>1</v>
      </c>
      <c r="G44">
        <v>1</v>
      </c>
      <c r="H44">
        <v>3</v>
      </c>
      <c r="I44" t="s">
        <v>615</v>
      </c>
      <c r="J44" t="s">
        <v>616</v>
      </c>
      <c r="K44" t="s">
        <v>617</v>
      </c>
      <c r="L44">
        <v>1339</v>
      </c>
      <c r="N44">
        <v>1007</v>
      </c>
      <c r="O44" t="s">
        <v>135</v>
      </c>
      <c r="P44" t="s">
        <v>135</v>
      </c>
      <c r="Q44">
        <v>1</v>
      </c>
      <c r="W44">
        <v>0</v>
      </c>
      <c r="X44">
        <v>-709960560</v>
      </c>
      <c r="Y44">
        <v>0.1</v>
      </c>
      <c r="AA44">
        <v>1056</v>
      </c>
      <c r="AB44">
        <v>0</v>
      </c>
      <c r="AC44">
        <v>0</v>
      </c>
      <c r="AD44">
        <v>0</v>
      </c>
      <c r="AE44">
        <v>1056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0.1</v>
      </c>
      <c r="AU44" t="s">
        <v>3</v>
      </c>
      <c r="AV44">
        <v>0</v>
      </c>
      <c r="AW44">
        <v>2</v>
      </c>
      <c r="AX44">
        <v>31303398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Y44*Source!I38</f>
        <v>0.1</v>
      </c>
      <c r="CY44">
        <f t="shared" si="2"/>
        <v>1056</v>
      </c>
      <c r="CZ44">
        <f t="shared" si="3"/>
        <v>1056</v>
      </c>
      <c r="DA44">
        <f t="shared" si="4"/>
        <v>1</v>
      </c>
      <c r="DB44">
        <f t="shared" si="5"/>
        <v>105.6</v>
      </c>
      <c r="DC44">
        <f t="shared" si="6"/>
        <v>0</v>
      </c>
    </row>
    <row r="45" spans="1:107" x14ac:dyDescent="0.2">
      <c r="A45">
        <f>ROW(Source!A38)</f>
        <v>38</v>
      </c>
      <c r="B45">
        <v>31303232</v>
      </c>
      <c r="C45">
        <v>31303380</v>
      </c>
      <c r="D45">
        <v>29886270</v>
      </c>
      <c r="E45">
        <v>1</v>
      </c>
      <c r="F45">
        <v>1</v>
      </c>
      <c r="G45">
        <v>1</v>
      </c>
      <c r="H45">
        <v>3</v>
      </c>
      <c r="I45" t="s">
        <v>618</v>
      </c>
      <c r="J45" t="s">
        <v>619</v>
      </c>
      <c r="K45" t="s">
        <v>620</v>
      </c>
      <c r="L45">
        <v>1339</v>
      </c>
      <c r="N45">
        <v>1007</v>
      </c>
      <c r="O45" t="s">
        <v>135</v>
      </c>
      <c r="P45" t="s">
        <v>135</v>
      </c>
      <c r="Q45">
        <v>1</v>
      </c>
      <c r="W45">
        <v>0</v>
      </c>
      <c r="X45">
        <v>-1527885074</v>
      </c>
      <c r="Y45">
        <v>0.06</v>
      </c>
      <c r="AA45">
        <v>1242.2</v>
      </c>
      <c r="AB45">
        <v>0</v>
      </c>
      <c r="AC45">
        <v>0</v>
      </c>
      <c r="AD45">
        <v>0</v>
      </c>
      <c r="AE45">
        <v>1242.2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0.06</v>
      </c>
      <c r="AU45" t="s">
        <v>3</v>
      </c>
      <c r="AV45">
        <v>0</v>
      </c>
      <c r="AW45">
        <v>2</v>
      </c>
      <c r="AX45">
        <v>31303399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Y45*Source!I38</f>
        <v>0.06</v>
      </c>
      <c r="CY45">
        <f t="shared" si="2"/>
        <v>1242.2</v>
      </c>
      <c r="CZ45">
        <f t="shared" si="3"/>
        <v>1242.2</v>
      </c>
      <c r="DA45">
        <f t="shared" si="4"/>
        <v>1</v>
      </c>
      <c r="DB45">
        <f t="shared" si="5"/>
        <v>74.5</v>
      </c>
      <c r="DC45">
        <f t="shared" si="6"/>
        <v>0</v>
      </c>
    </row>
    <row r="46" spans="1:107" x14ac:dyDescent="0.2">
      <c r="A46">
        <f>ROW(Source!A38)</f>
        <v>38</v>
      </c>
      <c r="B46">
        <v>31303232</v>
      </c>
      <c r="C46">
        <v>31303380</v>
      </c>
      <c r="D46">
        <v>29887004</v>
      </c>
      <c r="E46">
        <v>1</v>
      </c>
      <c r="F46">
        <v>1</v>
      </c>
      <c r="G46">
        <v>1</v>
      </c>
      <c r="H46">
        <v>3</v>
      </c>
      <c r="I46" t="s">
        <v>98</v>
      </c>
      <c r="J46" t="s">
        <v>100</v>
      </c>
      <c r="K46" t="s">
        <v>99</v>
      </c>
      <c r="L46">
        <v>1327</v>
      </c>
      <c r="N46">
        <v>1005</v>
      </c>
      <c r="O46" t="s">
        <v>73</v>
      </c>
      <c r="P46" t="s">
        <v>73</v>
      </c>
      <c r="Q46">
        <v>1</v>
      </c>
      <c r="W46">
        <v>0</v>
      </c>
      <c r="X46">
        <v>535409302</v>
      </c>
      <c r="Y46">
        <v>0.72</v>
      </c>
      <c r="AA46">
        <v>161.47</v>
      </c>
      <c r="AB46">
        <v>0</v>
      </c>
      <c r="AC46">
        <v>0</v>
      </c>
      <c r="AD46">
        <v>0</v>
      </c>
      <c r="AE46">
        <v>161.47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0</v>
      </c>
      <c r="AP46">
        <v>1</v>
      </c>
      <c r="AQ46">
        <v>0</v>
      </c>
      <c r="AR46">
        <v>0</v>
      </c>
      <c r="AS46" t="s">
        <v>3</v>
      </c>
      <c r="AT46">
        <v>0.72</v>
      </c>
      <c r="AU46" t="s">
        <v>3</v>
      </c>
      <c r="AV46">
        <v>0</v>
      </c>
      <c r="AW46">
        <v>1</v>
      </c>
      <c r="AX46">
        <v>-1</v>
      </c>
      <c r="AY46">
        <v>0</v>
      </c>
      <c r="AZ46">
        <v>0</v>
      </c>
      <c r="BA46" t="s">
        <v>3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Y46*Source!I38</f>
        <v>0.72</v>
      </c>
      <c r="CY46">
        <f t="shared" si="2"/>
        <v>161.47</v>
      </c>
      <c r="CZ46">
        <f t="shared" si="3"/>
        <v>161.47</v>
      </c>
      <c r="DA46">
        <f t="shared" si="4"/>
        <v>1</v>
      </c>
      <c r="DB46">
        <f t="shared" si="5"/>
        <v>116.3</v>
      </c>
      <c r="DC46">
        <f t="shared" si="6"/>
        <v>0</v>
      </c>
    </row>
    <row r="47" spans="1:107" x14ac:dyDescent="0.2">
      <c r="A47">
        <f>ROW(Source!A41)</f>
        <v>41</v>
      </c>
      <c r="B47">
        <v>31303232</v>
      </c>
      <c r="C47">
        <v>31303403</v>
      </c>
      <c r="D47">
        <v>28882523</v>
      </c>
      <c r="E47">
        <v>1</v>
      </c>
      <c r="F47">
        <v>1</v>
      </c>
      <c r="G47">
        <v>1</v>
      </c>
      <c r="H47">
        <v>1</v>
      </c>
      <c r="I47" t="s">
        <v>621</v>
      </c>
      <c r="J47" t="s">
        <v>3</v>
      </c>
      <c r="K47" t="s">
        <v>622</v>
      </c>
      <c r="L47">
        <v>1191</v>
      </c>
      <c r="N47">
        <v>1013</v>
      </c>
      <c r="O47" t="s">
        <v>557</v>
      </c>
      <c r="P47" t="s">
        <v>557</v>
      </c>
      <c r="Q47">
        <v>1</v>
      </c>
      <c r="W47">
        <v>0</v>
      </c>
      <c r="X47">
        <v>-509590494</v>
      </c>
      <c r="Y47">
        <v>91.758499999999998</v>
      </c>
      <c r="AA47">
        <v>0</v>
      </c>
      <c r="AB47">
        <v>0</v>
      </c>
      <c r="AC47">
        <v>0</v>
      </c>
      <c r="AD47">
        <v>8.17</v>
      </c>
      <c r="AE47">
        <v>0</v>
      </c>
      <c r="AF47">
        <v>0</v>
      </c>
      <c r="AG47">
        <v>0</v>
      </c>
      <c r="AH47">
        <v>8.17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79.790000000000006</v>
      </c>
      <c r="AU47" t="s">
        <v>62</v>
      </c>
      <c r="AV47">
        <v>1</v>
      </c>
      <c r="AW47">
        <v>2</v>
      </c>
      <c r="AX47">
        <v>31303410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Y47*Source!I41</f>
        <v>14.68136</v>
      </c>
      <c r="CY47">
        <f>AD47</f>
        <v>8.17</v>
      </c>
      <c r="CZ47">
        <f>AH47</f>
        <v>8.17</v>
      </c>
      <c r="DA47">
        <f>AL47</f>
        <v>1</v>
      </c>
      <c r="DB47">
        <f>ROUND((ROUND(AT47*CZ47,2)*1.15),1)</f>
        <v>749.7</v>
      </c>
      <c r="DC47">
        <f>ROUND((ROUND(AT47*AG47,2)*1.15),1)</f>
        <v>0</v>
      </c>
    </row>
    <row r="48" spans="1:107" x14ac:dyDescent="0.2">
      <c r="A48">
        <f>ROW(Source!A41)</f>
        <v>41</v>
      </c>
      <c r="B48">
        <v>31303232</v>
      </c>
      <c r="C48">
        <v>31303403</v>
      </c>
      <c r="D48">
        <v>28880682</v>
      </c>
      <c r="E48">
        <v>1</v>
      </c>
      <c r="F48">
        <v>1</v>
      </c>
      <c r="G48">
        <v>1</v>
      </c>
      <c r="H48">
        <v>1</v>
      </c>
      <c r="I48" t="s">
        <v>564</v>
      </c>
      <c r="J48" t="s">
        <v>3</v>
      </c>
      <c r="K48" t="s">
        <v>565</v>
      </c>
      <c r="L48">
        <v>1191</v>
      </c>
      <c r="N48">
        <v>1013</v>
      </c>
      <c r="O48" t="s">
        <v>557</v>
      </c>
      <c r="P48" t="s">
        <v>557</v>
      </c>
      <c r="Q48">
        <v>1</v>
      </c>
      <c r="W48">
        <v>0</v>
      </c>
      <c r="X48">
        <v>-1417349443</v>
      </c>
      <c r="Y48">
        <v>0.18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0.18</v>
      </c>
      <c r="AU48" t="s">
        <v>3</v>
      </c>
      <c r="AV48">
        <v>2</v>
      </c>
      <c r="AW48">
        <v>2</v>
      </c>
      <c r="AX48">
        <v>31303411</v>
      </c>
      <c r="AY48">
        <v>1</v>
      </c>
      <c r="AZ48">
        <v>2048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Y48*Source!I41</f>
        <v>2.8799999999999999E-2</v>
      </c>
      <c r="CY48">
        <f>AD48</f>
        <v>0</v>
      </c>
      <c r="CZ48">
        <f>AH48</f>
        <v>0</v>
      </c>
      <c r="DA48">
        <f>AL48</f>
        <v>1</v>
      </c>
      <c r="DB48">
        <f>ROUND(ROUND(AT48*CZ48,2),1)</f>
        <v>0</v>
      </c>
      <c r="DC48">
        <f>ROUND(ROUND(AT48*AG48,2),1)</f>
        <v>0</v>
      </c>
    </row>
    <row r="49" spans="1:107" x14ac:dyDescent="0.2">
      <c r="A49">
        <f>ROW(Source!A41)</f>
        <v>41</v>
      </c>
      <c r="B49">
        <v>31303232</v>
      </c>
      <c r="C49">
        <v>31303403</v>
      </c>
      <c r="D49">
        <v>29937927</v>
      </c>
      <c r="E49">
        <v>1</v>
      </c>
      <c r="F49">
        <v>1</v>
      </c>
      <c r="G49">
        <v>1</v>
      </c>
      <c r="H49">
        <v>2</v>
      </c>
      <c r="I49" t="s">
        <v>590</v>
      </c>
      <c r="J49" t="s">
        <v>591</v>
      </c>
      <c r="K49" t="s">
        <v>592</v>
      </c>
      <c r="L49">
        <v>1368</v>
      </c>
      <c r="N49">
        <v>1011</v>
      </c>
      <c r="O49" t="s">
        <v>561</v>
      </c>
      <c r="P49" t="s">
        <v>561</v>
      </c>
      <c r="Q49">
        <v>1</v>
      </c>
      <c r="W49">
        <v>0</v>
      </c>
      <c r="X49">
        <v>-1718674368</v>
      </c>
      <c r="Y49">
        <v>8.7500000000000008E-2</v>
      </c>
      <c r="AA49">
        <v>0</v>
      </c>
      <c r="AB49">
        <v>111.99</v>
      </c>
      <c r="AC49">
        <v>13.5</v>
      </c>
      <c r="AD49">
        <v>0</v>
      </c>
      <c r="AE49">
        <v>0</v>
      </c>
      <c r="AF49">
        <v>111.99</v>
      </c>
      <c r="AG49">
        <v>13.5</v>
      </c>
      <c r="AH49">
        <v>0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7.0000000000000007E-2</v>
      </c>
      <c r="AU49" t="s">
        <v>61</v>
      </c>
      <c r="AV49">
        <v>0</v>
      </c>
      <c r="AW49">
        <v>2</v>
      </c>
      <c r="AX49">
        <v>31303412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Y49*Source!I41</f>
        <v>1.4000000000000002E-2</v>
      </c>
      <c r="CY49">
        <f>AB49</f>
        <v>111.99</v>
      </c>
      <c r="CZ49">
        <f>AF49</f>
        <v>111.99</v>
      </c>
      <c r="DA49">
        <f>AJ49</f>
        <v>1</v>
      </c>
      <c r="DB49">
        <f>ROUND((ROUND(AT49*CZ49,2)*1.25),1)</f>
        <v>9.8000000000000007</v>
      </c>
      <c r="DC49">
        <f>ROUND((ROUND(AT49*AG49,2)*1.25),1)</f>
        <v>1.2</v>
      </c>
    </row>
    <row r="50" spans="1:107" x14ac:dyDescent="0.2">
      <c r="A50">
        <f>ROW(Source!A41)</f>
        <v>41</v>
      </c>
      <c r="B50">
        <v>31303232</v>
      </c>
      <c r="C50">
        <v>31303403</v>
      </c>
      <c r="D50">
        <v>29939320</v>
      </c>
      <c r="E50">
        <v>1</v>
      </c>
      <c r="F50">
        <v>1</v>
      </c>
      <c r="G50">
        <v>1</v>
      </c>
      <c r="H50">
        <v>2</v>
      </c>
      <c r="I50" t="s">
        <v>579</v>
      </c>
      <c r="J50" t="s">
        <v>580</v>
      </c>
      <c r="K50" t="s">
        <v>581</v>
      </c>
      <c r="L50">
        <v>1368</v>
      </c>
      <c r="N50">
        <v>1011</v>
      </c>
      <c r="O50" t="s">
        <v>561</v>
      </c>
      <c r="P50" t="s">
        <v>561</v>
      </c>
      <c r="Q50">
        <v>1</v>
      </c>
      <c r="W50">
        <v>0</v>
      </c>
      <c r="X50">
        <v>1372534845</v>
      </c>
      <c r="Y50">
        <v>0.13750000000000001</v>
      </c>
      <c r="AA50">
        <v>0</v>
      </c>
      <c r="AB50">
        <v>65.709999999999994</v>
      </c>
      <c r="AC50">
        <v>11.6</v>
      </c>
      <c r="AD50">
        <v>0</v>
      </c>
      <c r="AE50">
        <v>0</v>
      </c>
      <c r="AF50">
        <v>65.709999999999994</v>
      </c>
      <c r="AG50">
        <v>11.6</v>
      </c>
      <c r="AH50">
        <v>0</v>
      </c>
      <c r="AI50">
        <v>1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0.11</v>
      </c>
      <c r="AU50" t="s">
        <v>61</v>
      </c>
      <c r="AV50">
        <v>0</v>
      </c>
      <c r="AW50">
        <v>2</v>
      </c>
      <c r="AX50">
        <v>31303413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Y50*Source!I41</f>
        <v>2.2000000000000002E-2</v>
      </c>
      <c r="CY50">
        <f>AB50</f>
        <v>65.709999999999994</v>
      </c>
      <c r="CZ50">
        <f>AF50</f>
        <v>65.709999999999994</v>
      </c>
      <c r="DA50">
        <f>AJ50</f>
        <v>1</v>
      </c>
      <c r="DB50">
        <f>ROUND((ROUND(AT50*CZ50,2)*1.25),1)</f>
        <v>9</v>
      </c>
      <c r="DC50">
        <f>ROUND((ROUND(AT50*AG50,2)*1.25),1)</f>
        <v>1.6</v>
      </c>
    </row>
    <row r="51" spans="1:107" x14ac:dyDescent="0.2">
      <c r="A51">
        <f>ROW(Source!A41)</f>
        <v>41</v>
      </c>
      <c r="B51">
        <v>31303232</v>
      </c>
      <c r="C51">
        <v>31303403</v>
      </c>
      <c r="D51">
        <v>29860311</v>
      </c>
      <c r="E51">
        <v>1</v>
      </c>
      <c r="F51">
        <v>1</v>
      </c>
      <c r="G51">
        <v>1</v>
      </c>
      <c r="H51">
        <v>3</v>
      </c>
      <c r="I51" t="s">
        <v>593</v>
      </c>
      <c r="J51" t="s">
        <v>594</v>
      </c>
      <c r="K51" t="s">
        <v>595</v>
      </c>
      <c r="L51">
        <v>1348</v>
      </c>
      <c r="N51">
        <v>1009</v>
      </c>
      <c r="O51" t="s">
        <v>37</v>
      </c>
      <c r="P51" t="s">
        <v>37</v>
      </c>
      <c r="Q51">
        <v>1000</v>
      </c>
      <c r="W51">
        <v>0</v>
      </c>
      <c r="X51">
        <v>-1818623805</v>
      </c>
      <c r="Y51">
        <v>1.1999999999999999E-3</v>
      </c>
      <c r="AA51">
        <v>8475</v>
      </c>
      <c r="AB51">
        <v>0</v>
      </c>
      <c r="AC51">
        <v>0</v>
      </c>
      <c r="AD51">
        <v>0</v>
      </c>
      <c r="AE51">
        <v>8475</v>
      </c>
      <c r="AF51">
        <v>0</v>
      </c>
      <c r="AG51">
        <v>0</v>
      </c>
      <c r="AH51">
        <v>0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1.1999999999999999E-3</v>
      </c>
      <c r="AU51" t="s">
        <v>3</v>
      </c>
      <c r="AV51">
        <v>0</v>
      </c>
      <c r="AW51">
        <v>2</v>
      </c>
      <c r="AX51">
        <v>31303414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Y51*Source!I41</f>
        <v>1.9199999999999998E-4</v>
      </c>
      <c r="CY51">
        <f>AA51</f>
        <v>8475</v>
      </c>
      <c r="CZ51">
        <f>AE51</f>
        <v>8475</v>
      </c>
      <c r="DA51">
        <f>AI51</f>
        <v>1</v>
      </c>
      <c r="DB51">
        <f>ROUND(ROUND(AT51*CZ51,2),1)</f>
        <v>10.199999999999999</v>
      </c>
      <c r="DC51">
        <f>ROUND(ROUND(AT51*AG51,2),1)</f>
        <v>0</v>
      </c>
    </row>
    <row r="52" spans="1:107" x14ac:dyDescent="0.2">
      <c r="A52">
        <f>ROW(Source!A41)</f>
        <v>41</v>
      </c>
      <c r="B52">
        <v>31303232</v>
      </c>
      <c r="C52">
        <v>31303403</v>
      </c>
      <c r="D52">
        <v>29881635</v>
      </c>
      <c r="E52">
        <v>1</v>
      </c>
      <c r="F52">
        <v>1</v>
      </c>
      <c r="G52">
        <v>1</v>
      </c>
      <c r="H52">
        <v>3</v>
      </c>
      <c r="I52" t="s">
        <v>623</v>
      </c>
      <c r="J52" t="s">
        <v>624</v>
      </c>
      <c r="K52" t="s">
        <v>625</v>
      </c>
      <c r="L52">
        <v>1348</v>
      </c>
      <c r="N52">
        <v>1009</v>
      </c>
      <c r="O52" t="s">
        <v>37</v>
      </c>
      <c r="P52" t="s">
        <v>37</v>
      </c>
      <c r="Q52">
        <v>1000</v>
      </c>
      <c r="W52">
        <v>0</v>
      </c>
      <c r="X52">
        <v>597884805</v>
      </c>
      <c r="Y52">
        <v>0.72</v>
      </c>
      <c r="AA52">
        <v>11200</v>
      </c>
      <c r="AB52">
        <v>0</v>
      </c>
      <c r="AC52">
        <v>0</v>
      </c>
      <c r="AD52">
        <v>0</v>
      </c>
      <c r="AE52">
        <v>11200</v>
      </c>
      <c r="AF52">
        <v>0</v>
      </c>
      <c r="AG52">
        <v>0</v>
      </c>
      <c r="AH52">
        <v>0</v>
      </c>
      <c r="AI52">
        <v>1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0.72</v>
      </c>
      <c r="AU52" t="s">
        <v>3</v>
      </c>
      <c r="AV52">
        <v>0</v>
      </c>
      <c r="AW52">
        <v>2</v>
      </c>
      <c r="AX52">
        <v>31303415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Y52*Source!I41</f>
        <v>0.1152</v>
      </c>
      <c r="CY52">
        <f>AA52</f>
        <v>11200</v>
      </c>
      <c r="CZ52">
        <f>AE52</f>
        <v>11200</v>
      </c>
      <c r="DA52">
        <f>AI52</f>
        <v>1</v>
      </c>
      <c r="DB52">
        <f>ROUND(ROUND(AT52*CZ52,2),1)</f>
        <v>8064</v>
      </c>
      <c r="DC52">
        <f>ROUND(ROUND(AT52*AG52,2),1)</f>
        <v>0</v>
      </c>
    </row>
    <row r="53" spans="1:107" x14ac:dyDescent="0.2">
      <c r="A53">
        <f>ROW(Source!A43)</f>
        <v>43</v>
      </c>
      <c r="B53">
        <v>31303232</v>
      </c>
      <c r="C53">
        <v>31303417</v>
      </c>
      <c r="D53">
        <v>28881054</v>
      </c>
      <c r="E53">
        <v>1</v>
      </c>
      <c r="F53">
        <v>1</v>
      </c>
      <c r="G53">
        <v>1</v>
      </c>
      <c r="H53">
        <v>1</v>
      </c>
      <c r="I53" t="s">
        <v>607</v>
      </c>
      <c r="J53" t="s">
        <v>3</v>
      </c>
      <c r="K53" t="s">
        <v>608</v>
      </c>
      <c r="L53">
        <v>1191</v>
      </c>
      <c r="N53">
        <v>1013</v>
      </c>
      <c r="O53" t="s">
        <v>557</v>
      </c>
      <c r="P53" t="s">
        <v>557</v>
      </c>
      <c r="Q53">
        <v>1</v>
      </c>
      <c r="W53">
        <v>0</v>
      </c>
      <c r="X53">
        <v>-400197608</v>
      </c>
      <c r="Y53">
        <v>164.45</v>
      </c>
      <c r="AA53">
        <v>0</v>
      </c>
      <c r="AB53">
        <v>0</v>
      </c>
      <c r="AC53">
        <v>0</v>
      </c>
      <c r="AD53">
        <v>8.5299999999999994</v>
      </c>
      <c r="AE53">
        <v>0</v>
      </c>
      <c r="AF53">
        <v>0</v>
      </c>
      <c r="AG53">
        <v>0</v>
      </c>
      <c r="AH53">
        <v>8.5299999999999994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143</v>
      </c>
      <c r="AU53" t="s">
        <v>62</v>
      </c>
      <c r="AV53">
        <v>1</v>
      </c>
      <c r="AW53">
        <v>2</v>
      </c>
      <c r="AX53">
        <v>31303425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Y53*Source!I43</f>
        <v>154.58299999999997</v>
      </c>
      <c r="CY53">
        <f>AD53</f>
        <v>8.5299999999999994</v>
      </c>
      <c r="CZ53">
        <f>AH53</f>
        <v>8.5299999999999994</v>
      </c>
      <c r="DA53">
        <f>AL53</f>
        <v>1</v>
      </c>
      <c r="DB53">
        <f>ROUND((ROUND(AT53*CZ53,2)*1.15),1)</f>
        <v>1402.8</v>
      </c>
      <c r="DC53">
        <f>ROUND((ROUND(AT53*AG53,2)*1.15),1)</f>
        <v>0</v>
      </c>
    </row>
    <row r="54" spans="1:107" x14ac:dyDescent="0.2">
      <c r="A54">
        <f>ROW(Source!A43)</f>
        <v>43</v>
      </c>
      <c r="B54">
        <v>31303232</v>
      </c>
      <c r="C54">
        <v>31303417</v>
      </c>
      <c r="D54">
        <v>28880682</v>
      </c>
      <c r="E54">
        <v>1</v>
      </c>
      <c r="F54">
        <v>1</v>
      </c>
      <c r="G54">
        <v>1</v>
      </c>
      <c r="H54">
        <v>1</v>
      </c>
      <c r="I54" t="s">
        <v>564</v>
      </c>
      <c r="J54" t="s">
        <v>3</v>
      </c>
      <c r="K54" t="s">
        <v>565</v>
      </c>
      <c r="L54">
        <v>1191</v>
      </c>
      <c r="N54">
        <v>1013</v>
      </c>
      <c r="O54" t="s">
        <v>557</v>
      </c>
      <c r="P54" t="s">
        <v>557</v>
      </c>
      <c r="Q54">
        <v>1</v>
      </c>
      <c r="W54">
        <v>0</v>
      </c>
      <c r="X54">
        <v>-1417349443</v>
      </c>
      <c r="Y54">
        <v>0.9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0.9</v>
      </c>
      <c r="AU54" t="s">
        <v>3</v>
      </c>
      <c r="AV54">
        <v>2</v>
      </c>
      <c r="AW54">
        <v>2</v>
      </c>
      <c r="AX54">
        <v>31303426</v>
      </c>
      <c r="AY54">
        <v>1</v>
      </c>
      <c r="AZ54">
        <v>2048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Y54*Source!I43</f>
        <v>0.84599999999999997</v>
      </c>
      <c r="CY54">
        <f>AD54</f>
        <v>0</v>
      </c>
      <c r="CZ54">
        <f>AH54</f>
        <v>0</v>
      </c>
      <c r="DA54">
        <f>AL54</f>
        <v>1</v>
      </c>
      <c r="DB54">
        <f>ROUND(ROUND(AT54*CZ54,2),1)</f>
        <v>0</v>
      </c>
      <c r="DC54">
        <f>ROUND(ROUND(AT54*AG54,2),1)</f>
        <v>0</v>
      </c>
    </row>
    <row r="55" spans="1:107" x14ac:dyDescent="0.2">
      <c r="A55">
        <f>ROW(Source!A43)</f>
        <v>43</v>
      </c>
      <c r="B55">
        <v>31303232</v>
      </c>
      <c r="C55">
        <v>31303417</v>
      </c>
      <c r="D55">
        <v>29939320</v>
      </c>
      <c r="E55">
        <v>1</v>
      </c>
      <c r="F55">
        <v>1</v>
      </c>
      <c r="G55">
        <v>1</v>
      </c>
      <c r="H55">
        <v>2</v>
      </c>
      <c r="I55" t="s">
        <v>579</v>
      </c>
      <c r="J55" t="s">
        <v>580</v>
      </c>
      <c r="K55" t="s">
        <v>581</v>
      </c>
      <c r="L55">
        <v>1368</v>
      </c>
      <c r="N55">
        <v>1011</v>
      </c>
      <c r="O55" t="s">
        <v>561</v>
      </c>
      <c r="P55" t="s">
        <v>561</v>
      </c>
      <c r="Q55">
        <v>1</v>
      </c>
      <c r="W55">
        <v>0</v>
      </c>
      <c r="X55">
        <v>1372534845</v>
      </c>
      <c r="Y55">
        <v>1.125</v>
      </c>
      <c r="AA55">
        <v>0</v>
      </c>
      <c r="AB55">
        <v>65.709999999999994</v>
      </c>
      <c r="AC55">
        <v>11.6</v>
      </c>
      <c r="AD55">
        <v>0</v>
      </c>
      <c r="AE55">
        <v>0</v>
      </c>
      <c r="AF55">
        <v>65.709999999999994</v>
      </c>
      <c r="AG55">
        <v>11.6</v>
      </c>
      <c r="AH55">
        <v>0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0.9</v>
      </c>
      <c r="AU55" t="s">
        <v>61</v>
      </c>
      <c r="AV55">
        <v>0</v>
      </c>
      <c r="AW55">
        <v>2</v>
      </c>
      <c r="AX55">
        <v>31303427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Y55*Source!I43</f>
        <v>1.0574999999999999</v>
      </c>
      <c r="CY55">
        <f>AB55</f>
        <v>65.709999999999994</v>
      </c>
      <c r="CZ55">
        <f>AF55</f>
        <v>65.709999999999994</v>
      </c>
      <c r="DA55">
        <f>AJ55</f>
        <v>1</v>
      </c>
      <c r="DB55">
        <f>ROUND((ROUND(AT55*CZ55,2)*1.25),1)</f>
        <v>73.900000000000006</v>
      </c>
      <c r="DC55">
        <f>ROUND((ROUND(AT55*AG55,2)*1.25),1)</f>
        <v>13.1</v>
      </c>
    </row>
    <row r="56" spans="1:107" x14ac:dyDescent="0.2">
      <c r="A56">
        <f>ROW(Source!A43)</f>
        <v>43</v>
      </c>
      <c r="B56">
        <v>31303232</v>
      </c>
      <c r="C56">
        <v>31303417</v>
      </c>
      <c r="D56">
        <v>29860291</v>
      </c>
      <c r="E56">
        <v>1</v>
      </c>
      <c r="F56">
        <v>1</v>
      </c>
      <c r="G56">
        <v>1</v>
      </c>
      <c r="H56">
        <v>3</v>
      </c>
      <c r="I56" t="s">
        <v>609</v>
      </c>
      <c r="J56" t="s">
        <v>610</v>
      </c>
      <c r="K56" t="s">
        <v>611</v>
      </c>
      <c r="L56">
        <v>1348</v>
      </c>
      <c r="N56">
        <v>1009</v>
      </c>
      <c r="O56" t="s">
        <v>37</v>
      </c>
      <c r="P56" t="s">
        <v>37</v>
      </c>
      <c r="Q56">
        <v>1000</v>
      </c>
      <c r="W56">
        <v>0</v>
      </c>
      <c r="X56">
        <v>1174701286</v>
      </c>
      <c r="Y56">
        <v>3.5999999999999999E-3</v>
      </c>
      <c r="AA56">
        <v>11978</v>
      </c>
      <c r="AB56">
        <v>0</v>
      </c>
      <c r="AC56">
        <v>0</v>
      </c>
      <c r="AD56">
        <v>0</v>
      </c>
      <c r="AE56">
        <v>11978</v>
      </c>
      <c r="AF56">
        <v>0</v>
      </c>
      <c r="AG56">
        <v>0</v>
      </c>
      <c r="AH56">
        <v>0</v>
      </c>
      <c r="AI56">
        <v>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3.5999999999999999E-3</v>
      </c>
      <c r="AU56" t="s">
        <v>3</v>
      </c>
      <c r="AV56">
        <v>0</v>
      </c>
      <c r="AW56">
        <v>2</v>
      </c>
      <c r="AX56">
        <v>31303428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Y56*Source!I43</f>
        <v>3.3839999999999999E-3</v>
      </c>
      <c r="CY56">
        <f>AA56</f>
        <v>11978</v>
      </c>
      <c r="CZ56">
        <f>AE56</f>
        <v>11978</v>
      </c>
      <c r="DA56">
        <f>AI56</f>
        <v>1</v>
      </c>
      <c r="DB56">
        <f>ROUND(ROUND(AT56*CZ56,2),1)</f>
        <v>43.1</v>
      </c>
      <c r="DC56">
        <f>ROUND(ROUND(AT56*AG56,2),1)</f>
        <v>0</v>
      </c>
    </row>
    <row r="57" spans="1:107" x14ac:dyDescent="0.2">
      <c r="A57">
        <f>ROW(Source!A43)</f>
        <v>43</v>
      </c>
      <c r="B57">
        <v>31303232</v>
      </c>
      <c r="C57">
        <v>31303417</v>
      </c>
      <c r="D57">
        <v>29885771</v>
      </c>
      <c r="E57">
        <v>1</v>
      </c>
      <c r="F57">
        <v>1</v>
      </c>
      <c r="G57">
        <v>1</v>
      </c>
      <c r="H57">
        <v>3</v>
      </c>
      <c r="I57" t="s">
        <v>626</v>
      </c>
      <c r="J57" t="s">
        <v>627</v>
      </c>
      <c r="K57" t="s">
        <v>628</v>
      </c>
      <c r="L57">
        <v>1339</v>
      </c>
      <c r="N57">
        <v>1007</v>
      </c>
      <c r="O57" t="s">
        <v>135</v>
      </c>
      <c r="P57" t="s">
        <v>135</v>
      </c>
      <c r="Q57">
        <v>1</v>
      </c>
      <c r="W57">
        <v>0</v>
      </c>
      <c r="X57">
        <v>1689525452</v>
      </c>
      <c r="Y57">
        <v>1.06</v>
      </c>
      <c r="AA57">
        <v>1784</v>
      </c>
      <c r="AB57">
        <v>0</v>
      </c>
      <c r="AC57">
        <v>0</v>
      </c>
      <c r="AD57">
        <v>0</v>
      </c>
      <c r="AE57">
        <v>1784</v>
      </c>
      <c r="AF57">
        <v>0</v>
      </c>
      <c r="AG57">
        <v>0</v>
      </c>
      <c r="AH57">
        <v>0</v>
      </c>
      <c r="AI57">
        <v>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1.06</v>
      </c>
      <c r="AU57" t="s">
        <v>3</v>
      </c>
      <c r="AV57">
        <v>0</v>
      </c>
      <c r="AW57">
        <v>2</v>
      </c>
      <c r="AX57">
        <v>31303429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Y57*Source!I43</f>
        <v>0.99639999999999995</v>
      </c>
      <c r="CY57">
        <f>AA57</f>
        <v>1784</v>
      </c>
      <c r="CZ57">
        <f>AE57</f>
        <v>1784</v>
      </c>
      <c r="DA57">
        <f>AI57</f>
        <v>1</v>
      </c>
      <c r="DB57">
        <f>ROUND(ROUND(AT57*CZ57,2),1)</f>
        <v>1891</v>
      </c>
      <c r="DC57">
        <f>ROUND(ROUND(AT57*AG57,2),1)</f>
        <v>0</v>
      </c>
    </row>
    <row r="58" spans="1:107" x14ac:dyDescent="0.2">
      <c r="A58">
        <f>ROW(Source!A43)</f>
        <v>43</v>
      </c>
      <c r="B58">
        <v>31303232</v>
      </c>
      <c r="C58">
        <v>31303417</v>
      </c>
      <c r="D58">
        <v>29886265</v>
      </c>
      <c r="E58">
        <v>1</v>
      </c>
      <c r="F58">
        <v>1</v>
      </c>
      <c r="G58">
        <v>1</v>
      </c>
      <c r="H58">
        <v>3</v>
      </c>
      <c r="I58" t="s">
        <v>599</v>
      </c>
      <c r="J58" t="s">
        <v>600</v>
      </c>
      <c r="K58" t="s">
        <v>601</v>
      </c>
      <c r="L58">
        <v>1339</v>
      </c>
      <c r="N58">
        <v>1007</v>
      </c>
      <c r="O58" t="s">
        <v>135</v>
      </c>
      <c r="P58" t="s">
        <v>135</v>
      </c>
      <c r="Q58">
        <v>1</v>
      </c>
      <c r="W58">
        <v>0</v>
      </c>
      <c r="X58">
        <v>-1130628485</v>
      </c>
      <c r="Y58">
        <v>0.92</v>
      </c>
      <c r="AA58">
        <v>1320</v>
      </c>
      <c r="AB58">
        <v>0</v>
      </c>
      <c r="AC58">
        <v>0</v>
      </c>
      <c r="AD58">
        <v>0</v>
      </c>
      <c r="AE58">
        <v>1320</v>
      </c>
      <c r="AF58">
        <v>0</v>
      </c>
      <c r="AG58">
        <v>0</v>
      </c>
      <c r="AH58">
        <v>0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0.92</v>
      </c>
      <c r="AU58" t="s">
        <v>3</v>
      </c>
      <c r="AV58">
        <v>0</v>
      </c>
      <c r="AW58">
        <v>2</v>
      </c>
      <c r="AX58">
        <v>31303430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Y58*Source!I43</f>
        <v>0.86480000000000001</v>
      </c>
      <c r="CY58">
        <f>AA58</f>
        <v>1320</v>
      </c>
      <c r="CZ58">
        <f>AE58</f>
        <v>1320</v>
      </c>
      <c r="DA58">
        <f>AI58</f>
        <v>1</v>
      </c>
      <c r="DB58">
        <f>ROUND(ROUND(AT58*CZ58,2),1)</f>
        <v>1214.4000000000001</v>
      </c>
      <c r="DC58">
        <f>ROUND(ROUND(AT58*AG58,2),1)</f>
        <v>0</v>
      </c>
    </row>
    <row r="59" spans="1:107" x14ac:dyDescent="0.2">
      <c r="A59">
        <f>ROW(Source!A43)</f>
        <v>43</v>
      </c>
      <c r="B59">
        <v>31303232</v>
      </c>
      <c r="C59">
        <v>31303417</v>
      </c>
      <c r="D59">
        <v>29886269</v>
      </c>
      <c r="E59">
        <v>1</v>
      </c>
      <c r="F59">
        <v>1</v>
      </c>
      <c r="G59">
        <v>1</v>
      </c>
      <c r="H59">
        <v>3</v>
      </c>
      <c r="I59" t="s">
        <v>629</v>
      </c>
      <c r="J59" t="s">
        <v>630</v>
      </c>
      <c r="K59" t="s">
        <v>631</v>
      </c>
      <c r="L59">
        <v>1339</v>
      </c>
      <c r="N59">
        <v>1007</v>
      </c>
      <c r="O59" t="s">
        <v>135</v>
      </c>
      <c r="P59" t="s">
        <v>135</v>
      </c>
      <c r="Q59">
        <v>1</v>
      </c>
      <c r="W59">
        <v>0</v>
      </c>
      <c r="X59">
        <v>1463261850</v>
      </c>
      <c r="Y59">
        <v>0.57999999999999996</v>
      </c>
      <c r="AA59">
        <v>1492.01</v>
      </c>
      <c r="AB59">
        <v>0</v>
      </c>
      <c r="AC59">
        <v>0</v>
      </c>
      <c r="AD59">
        <v>0</v>
      </c>
      <c r="AE59">
        <v>1492.01</v>
      </c>
      <c r="AF59">
        <v>0</v>
      </c>
      <c r="AG59">
        <v>0</v>
      </c>
      <c r="AH59">
        <v>0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0.57999999999999996</v>
      </c>
      <c r="AU59" t="s">
        <v>3</v>
      </c>
      <c r="AV59">
        <v>0</v>
      </c>
      <c r="AW59">
        <v>2</v>
      </c>
      <c r="AX59">
        <v>31303431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Y59*Source!I43</f>
        <v>0.54519999999999991</v>
      </c>
      <c r="CY59">
        <f>AA59</f>
        <v>1492.01</v>
      </c>
      <c r="CZ59">
        <f>AE59</f>
        <v>1492.01</v>
      </c>
      <c r="DA59">
        <f>AI59</f>
        <v>1</v>
      </c>
      <c r="DB59">
        <f>ROUND(ROUND(AT59*CZ59,2),1)</f>
        <v>865.4</v>
      </c>
      <c r="DC59">
        <f>ROUND(ROUND(AT59*AG59,2),1)</f>
        <v>0</v>
      </c>
    </row>
    <row r="60" spans="1:107" x14ac:dyDescent="0.2">
      <c r="A60">
        <f>ROW(Source!A44)</f>
        <v>44</v>
      </c>
      <c r="B60">
        <v>31303232</v>
      </c>
      <c r="C60">
        <v>31303432</v>
      </c>
      <c r="D60">
        <v>28882523</v>
      </c>
      <c r="E60">
        <v>1</v>
      </c>
      <c r="F60">
        <v>1</v>
      </c>
      <c r="G60">
        <v>1</v>
      </c>
      <c r="H60">
        <v>1</v>
      </c>
      <c r="I60" t="s">
        <v>621</v>
      </c>
      <c r="J60" t="s">
        <v>3</v>
      </c>
      <c r="K60" t="s">
        <v>622</v>
      </c>
      <c r="L60">
        <v>1191</v>
      </c>
      <c r="N60">
        <v>1013</v>
      </c>
      <c r="O60" t="s">
        <v>557</v>
      </c>
      <c r="P60" t="s">
        <v>557</v>
      </c>
      <c r="Q60">
        <v>1</v>
      </c>
      <c r="W60">
        <v>0</v>
      </c>
      <c r="X60">
        <v>-509590494</v>
      </c>
      <c r="Y60">
        <v>29.879999999999995</v>
      </c>
      <c r="AA60">
        <v>0</v>
      </c>
      <c r="AB60">
        <v>0</v>
      </c>
      <c r="AC60">
        <v>0</v>
      </c>
      <c r="AD60">
        <v>8.17</v>
      </c>
      <c r="AE60">
        <v>0</v>
      </c>
      <c r="AF60">
        <v>0</v>
      </c>
      <c r="AG60">
        <v>0</v>
      </c>
      <c r="AH60">
        <v>8.17</v>
      </c>
      <c r="AI60">
        <v>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</v>
      </c>
      <c r="AT60">
        <v>24.9</v>
      </c>
      <c r="AU60" t="s">
        <v>118</v>
      </c>
      <c r="AV60">
        <v>1</v>
      </c>
      <c r="AW60">
        <v>2</v>
      </c>
      <c r="AX60">
        <v>31303438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Y60*Source!I44</f>
        <v>16.135199999999998</v>
      </c>
      <c r="CY60">
        <f>AD60</f>
        <v>8.17</v>
      </c>
      <c r="CZ60">
        <f>AH60</f>
        <v>8.17</v>
      </c>
      <c r="DA60">
        <f>AL60</f>
        <v>1</v>
      </c>
      <c r="DB60">
        <f>ROUND((ROUND(AT60*CZ60,2)*1.2),1)</f>
        <v>244.1</v>
      </c>
      <c r="DC60">
        <f>ROUND((ROUND(AT60*AG60,2)*1.2),1)</f>
        <v>0</v>
      </c>
    </row>
    <row r="61" spans="1:107" x14ac:dyDescent="0.2">
      <c r="A61">
        <f>ROW(Source!A44)</f>
        <v>44</v>
      </c>
      <c r="B61">
        <v>31303232</v>
      </c>
      <c r="C61">
        <v>31303432</v>
      </c>
      <c r="D61">
        <v>28880682</v>
      </c>
      <c r="E61">
        <v>1</v>
      </c>
      <c r="F61">
        <v>1</v>
      </c>
      <c r="G61">
        <v>1</v>
      </c>
      <c r="H61">
        <v>1</v>
      </c>
      <c r="I61" t="s">
        <v>564</v>
      </c>
      <c r="J61" t="s">
        <v>3</v>
      </c>
      <c r="K61" t="s">
        <v>565</v>
      </c>
      <c r="L61">
        <v>1191</v>
      </c>
      <c r="N61">
        <v>1013</v>
      </c>
      <c r="O61" t="s">
        <v>557</v>
      </c>
      <c r="P61" t="s">
        <v>557</v>
      </c>
      <c r="Q61">
        <v>1</v>
      </c>
      <c r="W61">
        <v>0</v>
      </c>
      <c r="X61">
        <v>-1417349443</v>
      </c>
      <c r="Y61">
        <v>0.11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0.11</v>
      </c>
      <c r="AU61" t="s">
        <v>3</v>
      </c>
      <c r="AV61">
        <v>2</v>
      </c>
      <c r="AW61">
        <v>2</v>
      </c>
      <c r="AX61">
        <v>31303439</v>
      </c>
      <c r="AY61">
        <v>1</v>
      </c>
      <c r="AZ61">
        <v>2048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Y61*Source!I44</f>
        <v>5.9400000000000001E-2</v>
      </c>
      <c r="CY61">
        <f>AD61</f>
        <v>0</v>
      </c>
      <c r="CZ61">
        <f>AH61</f>
        <v>0</v>
      </c>
      <c r="DA61">
        <f>AL61</f>
        <v>1</v>
      </c>
      <c r="DB61">
        <f>ROUND(ROUND(AT61*CZ61,2),1)</f>
        <v>0</v>
      </c>
      <c r="DC61">
        <f>ROUND(ROUND(AT61*AG61,2),1)</f>
        <v>0</v>
      </c>
    </row>
    <row r="62" spans="1:107" x14ac:dyDescent="0.2">
      <c r="A62">
        <f>ROW(Source!A44)</f>
        <v>44</v>
      </c>
      <c r="B62">
        <v>31303232</v>
      </c>
      <c r="C62">
        <v>31303432</v>
      </c>
      <c r="D62">
        <v>29939320</v>
      </c>
      <c r="E62">
        <v>1</v>
      </c>
      <c r="F62">
        <v>1</v>
      </c>
      <c r="G62">
        <v>1</v>
      </c>
      <c r="H62">
        <v>2</v>
      </c>
      <c r="I62" t="s">
        <v>579</v>
      </c>
      <c r="J62" t="s">
        <v>580</v>
      </c>
      <c r="K62" t="s">
        <v>581</v>
      </c>
      <c r="L62">
        <v>1368</v>
      </c>
      <c r="N62">
        <v>1011</v>
      </c>
      <c r="O62" t="s">
        <v>561</v>
      </c>
      <c r="P62" t="s">
        <v>561</v>
      </c>
      <c r="Q62">
        <v>1</v>
      </c>
      <c r="W62">
        <v>0</v>
      </c>
      <c r="X62">
        <v>1372534845</v>
      </c>
      <c r="Y62">
        <v>0.13200000000000001</v>
      </c>
      <c r="AA62">
        <v>0</v>
      </c>
      <c r="AB62">
        <v>65.709999999999994</v>
      </c>
      <c r="AC62">
        <v>11.6</v>
      </c>
      <c r="AD62">
        <v>0</v>
      </c>
      <c r="AE62">
        <v>0</v>
      </c>
      <c r="AF62">
        <v>65.709999999999994</v>
      </c>
      <c r="AG62">
        <v>11.6</v>
      </c>
      <c r="AH62">
        <v>0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0.11</v>
      </c>
      <c r="AU62" t="s">
        <v>118</v>
      </c>
      <c r="AV62">
        <v>0</v>
      </c>
      <c r="AW62">
        <v>2</v>
      </c>
      <c r="AX62">
        <v>31303440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Y62*Source!I44</f>
        <v>7.128000000000001E-2</v>
      </c>
      <c r="CY62">
        <f>AB62</f>
        <v>65.709999999999994</v>
      </c>
      <c r="CZ62">
        <f>AF62</f>
        <v>65.709999999999994</v>
      </c>
      <c r="DA62">
        <f>AJ62</f>
        <v>1</v>
      </c>
      <c r="DB62">
        <f>ROUND((ROUND(AT62*CZ62,2)*1.2),1)</f>
        <v>8.6999999999999993</v>
      </c>
      <c r="DC62">
        <f>ROUND((ROUND(AT62*AG62,2)*1.2),1)</f>
        <v>1.5</v>
      </c>
    </row>
    <row r="63" spans="1:107" x14ac:dyDescent="0.2">
      <c r="A63">
        <f>ROW(Source!A44)</f>
        <v>44</v>
      </c>
      <c r="B63">
        <v>31303232</v>
      </c>
      <c r="C63">
        <v>31303432</v>
      </c>
      <c r="D63">
        <v>29860291</v>
      </c>
      <c r="E63">
        <v>1</v>
      </c>
      <c r="F63">
        <v>1</v>
      </c>
      <c r="G63">
        <v>1</v>
      </c>
      <c r="H63">
        <v>3</v>
      </c>
      <c r="I63" t="s">
        <v>609</v>
      </c>
      <c r="J63" t="s">
        <v>610</v>
      </c>
      <c r="K63" t="s">
        <v>611</v>
      </c>
      <c r="L63">
        <v>1348</v>
      </c>
      <c r="N63">
        <v>1009</v>
      </c>
      <c r="O63" t="s">
        <v>37</v>
      </c>
      <c r="P63" t="s">
        <v>37</v>
      </c>
      <c r="Q63">
        <v>1000</v>
      </c>
      <c r="W63">
        <v>0</v>
      </c>
      <c r="X63">
        <v>1174701286</v>
      </c>
      <c r="Y63">
        <v>3.3E-3</v>
      </c>
      <c r="AA63">
        <v>11978</v>
      </c>
      <c r="AB63">
        <v>0</v>
      </c>
      <c r="AC63">
        <v>0</v>
      </c>
      <c r="AD63">
        <v>0</v>
      </c>
      <c r="AE63">
        <v>11978</v>
      </c>
      <c r="AF63">
        <v>0</v>
      </c>
      <c r="AG63">
        <v>0</v>
      </c>
      <c r="AH63">
        <v>0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3.3E-3</v>
      </c>
      <c r="AU63" t="s">
        <v>3</v>
      </c>
      <c r="AV63">
        <v>0</v>
      </c>
      <c r="AW63">
        <v>2</v>
      </c>
      <c r="AX63">
        <v>31303441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Y63*Source!I44</f>
        <v>1.7820000000000002E-3</v>
      </c>
      <c r="CY63">
        <f>AA63</f>
        <v>11978</v>
      </c>
      <c r="CZ63">
        <f>AE63</f>
        <v>11978</v>
      </c>
      <c r="DA63">
        <f>AI63</f>
        <v>1</v>
      </c>
      <c r="DB63">
        <f>ROUND(ROUND(AT63*CZ63,2),1)</f>
        <v>39.5</v>
      </c>
      <c r="DC63">
        <f>ROUND(ROUND(AT63*AG63,2),1)</f>
        <v>0</v>
      </c>
    </row>
    <row r="64" spans="1:107" x14ac:dyDescent="0.2">
      <c r="A64">
        <f>ROW(Source!A44)</f>
        <v>44</v>
      </c>
      <c r="B64">
        <v>31303232</v>
      </c>
      <c r="C64">
        <v>31303432</v>
      </c>
      <c r="D64">
        <v>29881635</v>
      </c>
      <c r="E64">
        <v>1</v>
      </c>
      <c r="F64">
        <v>1</v>
      </c>
      <c r="G64">
        <v>1</v>
      </c>
      <c r="H64">
        <v>3</v>
      </c>
      <c r="I64" t="s">
        <v>623</v>
      </c>
      <c r="J64" t="s">
        <v>624</v>
      </c>
      <c r="K64" t="s">
        <v>625</v>
      </c>
      <c r="L64">
        <v>1348</v>
      </c>
      <c r="N64">
        <v>1009</v>
      </c>
      <c r="O64" t="s">
        <v>37</v>
      </c>
      <c r="P64" t="s">
        <v>37</v>
      </c>
      <c r="Q64">
        <v>1000</v>
      </c>
      <c r="W64">
        <v>0</v>
      </c>
      <c r="X64">
        <v>597884805</v>
      </c>
      <c r="Y64">
        <v>0.42</v>
      </c>
      <c r="AA64">
        <v>11200</v>
      </c>
      <c r="AB64">
        <v>0</v>
      </c>
      <c r="AC64">
        <v>0</v>
      </c>
      <c r="AD64">
        <v>0</v>
      </c>
      <c r="AE64">
        <v>11200</v>
      </c>
      <c r="AF64">
        <v>0</v>
      </c>
      <c r="AG64">
        <v>0</v>
      </c>
      <c r="AH64">
        <v>0</v>
      </c>
      <c r="AI64">
        <v>1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0.42</v>
      </c>
      <c r="AU64" t="s">
        <v>3</v>
      </c>
      <c r="AV64">
        <v>0</v>
      </c>
      <c r="AW64">
        <v>2</v>
      </c>
      <c r="AX64">
        <v>31303442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Y64*Source!I44</f>
        <v>0.2268</v>
      </c>
      <c r="CY64">
        <f>AA64</f>
        <v>11200</v>
      </c>
      <c r="CZ64">
        <f>AE64</f>
        <v>11200</v>
      </c>
      <c r="DA64">
        <f>AI64</f>
        <v>1</v>
      </c>
      <c r="DB64">
        <f>ROUND(ROUND(AT64*CZ64,2),1)</f>
        <v>4704</v>
      </c>
      <c r="DC64">
        <f>ROUND(ROUND(AT64*AG64,2),1)</f>
        <v>0</v>
      </c>
    </row>
    <row r="65" spans="1:107" x14ac:dyDescent="0.2">
      <c r="A65">
        <f>ROW(Source!A45)</f>
        <v>45</v>
      </c>
      <c r="B65">
        <v>31303232</v>
      </c>
      <c r="C65">
        <v>31303443</v>
      </c>
      <c r="D65">
        <v>28886301</v>
      </c>
      <c r="E65">
        <v>1</v>
      </c>
      <c r="F65">
        <v>1</v>
      </c>
      <c r="G65">
        <v>1</v>
      </c>
      <c r="H65">
        <v>1</v>
      </c>
      <c r="I65" t="s">
        <v>602</v>
      </c>
      <c r="J65" t="s">
        <v>3</v>
      </c>
      <c r="K65" t="s">
        <v>603</v>
      </c>
      <c r="L65">
        <v>1191</v>
      </c>
      <c r="N65">
        <v>1013</v>
      </c>
      <c r="O65" t="s">
        <v>557</v>
      </c>
      <c r="P65" t="s">
        <v>557</v>
      </c>
      <c r="Q65">
        <v>1</v>
      </c>
      <c r="W65">
        <v>0</v>
      </c>
      <c r="X65">
        <v>-784637506</v>
      </c>
      <c r="Y65">
        <v>37.444000000000003</v>
      </c>
      <c r="AA65">
        <v>0</v>
      </c>
      <c r="AB65">
        <v>0</v>
      </c>
      <c r="AC65">
        <v>0</v>
      </c>
      <c r="AD65">
        <v>8.74</v>
      </c>
      <c r="AE65">
        <v>0</v>
      </c>
      <c r="AF65">
        <v>0</v>
      </c>
      <c r="AG65">
        <v>0</v>
      </c>
      <c r="AH65">
        <v>8.74</v>
      </c>
      <c r="AI65">
        <v>1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32.56</v>
      </c>
      <c r="AU65" t="s">
        <v>62</v>
      </c>
      <c r="AV65">
        <v>1</v>
      </c>
      <c r="AW65">
        <v>2</v>
      </c>
      <c r="AX65">
        <v>31303454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Y65*Source!I45</f>
        <v>14.977600000000002</v>
      </c>
      <c r="CY65">
        <f>AD65</f>
        <v>8.74</v>
      </c>
      <c r="CZ65">
        <f>AH65</f>
        <v>8.74</v>
      </c>
      <c r="DA65">
        <f>AL65</f>
        <v>1</v>
      </c>
      <c r="DB65">
        <f>ROUND((ROUND(AT65*CZ65,2)*1.15),1)</f>
        <v>327.3</v>
      </c>
      <c r="DC65">
        <f>ROUND((ROUND(AT65*AG65,2)*1.15),1)</f>
        <v>0</v>
      </c>
    </row>
    <row r="66" spans="1:107" x14ac:dyDescent="0.2">
      <c r="A66">
        <f>ROW(Source!A45)</f>
        <v>45</v>
      </c>
      <c r="B66">
        <v>31303232</v>
      </c>
      <c r="C66">
        <v>31303443</v>
      </c>
      <c r="D66">
        <v>28880682</v>
      </c>
      <c r="E66">
        <v>1</v>
      </c>
      <c r="F66">
        <v>1</v>
      </c>
      <c r="G66">
        <v>1</v>
      </c>
      <c r="H66">
        <v>1</v>
      </c>
      <c r="I66" t="s">
        <v>564</v>
      </c>
      <c r="J66" t="s">
        <v>3</v>
      </c>
      <c r="K66" t="s">
        <v>565</v>
      </c>
      <c r="L66">
        <v>1191</v>
      </c>
      <c r="N66">
        <v>1013</v>
      </c>
      <c r="O66" t="s">
        <v>557</v>
      </c>
      <c r="P66" t="s">
        <v>557</v>
      </c>
      <c r="Q66">
        <v>1</v>
      </c>
      <c r="W66">
        <v>0</v>
      </c>
      <c r="X66">
        <v>-1417349443</v>
      </c>
      <c r="Y66">
        <v>0.06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0.06</v>
      </c>
      <c r="AU66" t="s">
        <v>3</v>
      </c>
      <c r="AV66">
        <v>2</v>
      </c>
      <c r="AW66">
        <v>2</v>
      </c>
      <c r="AX66">
        <v>31303455</v>
      </c>
      <c r="AY66">
        <v>1</v>
      </c>
      <c r="AZ66">
        <v>2048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Y66*Source!I45</f>
        <v>2.4E-2</v>
      </c>
      <c r="CY66">
        <f>AD66</f>
        <v>0</v>
      </c>
      <c r="CZ66">
        <f>AH66</f>
        <v>0</v>
      </c>
      <c r="DA66">
        <f>AL66</f>
        <v>1</v>
      </c>
      <c r="DB66">
        <f>ROUND(ROUND(AT66*CZ66,2),1)</f>
        <v>0</v>
      </c>
      <c r="DC66">
        <f>ROUND(ROUND(AT66*AG66,2),1)</f>
        <v>0</v>
      </c>
    </row>
    <row r="67" spans="1:107" x14ac:dyDescent="0.2">
      <c r="A67">
        <f>ROW(Source!A45)</f>
        <v>45</v>
      </c>
      <c r="B67">
        <v>31303232</v>
      </c>
      <c r="C67">
        <v>31303443</v>
      </c>
      <c r="D67">
        <v>29938220</v>
      </c>
      <c r="E67">
        <v>1</v>
      </c>
      <c r="F67">
        <v>1</v>
      </c>
      <c r="G67">
        <v>1</v>
      </c>
      <c r="H67">
        <v>2</v>
      </c>
      <c r="I67" t="s">
        <v>566</v>
      </c>
      <c r="J67" t="s">
        <v>567</v>
      </c>
      <c r="K67" t="s">
        <v>568</v>
      </c>
      <c r="L67">
        <v>1368</v>
      </c>
      <c r="N67">
        <v>1011</v>
      </c>
      <c r="O67" t="s">
        <v>561</v>
      </c>
      <c r="P67" t="s">
        <v>561</v>
      </c>
      <c r="Q67">
        <v>1</v>
      </c>
      <c r="W67">
        <v>0</v>
      </c>
      <c r="X67">
        <v>1188625873</v>
      </c>
      <c r="Y67">
        <v>1.2500000000000001E-2</v>
      </c>
      <c r="AA67">
        <v>0</v>
      </c>
      <c r="AB67">
        <v>31.26</v>
      </c>
      <c r="AC67">
        <v>13.5</v>
      </c>
      <c r="AD67">
        <v>0</v>
      </c>
      <c r="AE67">
        <v>0</v>
      </c>
      <c r="AF67">
        <v>31.26</v>
      </c>
      <c r="AG67">
        <v>13.5</v>
      </c>
      <c r="AH67">
        <v>0</v>
      </c>
      <c r="AI67">
        <v>1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0.01</v>
      </c>
      <c r="AU67" t="s">
        <v>61</v>
      </c>
      <c r="AV67">
        <v>0</v>
      </c>
      <c r="AW67">
        <v>2</v>
      </c>
      <c r="AX67">
        <v>31303456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Y67*Source!I45</f>
        <v>5.000000000000001E-3</v>
      </c>
      <c r="CY67">
        <f>AB67</f>
        <v>31.26</v>
      </c>
      <c r="CZ67">
        <f>AF67</f>
        <v>31.26</v>
      </c>
      <c r="DA67">
        <f>AJ67</f>
        <v>1</v>
      </c>
      <c r="DB67">
        <f>ROUND((ROUND(AT67*CZ67,2)*1.25),1)</f>
        <v>0.4</v>
      </c>
      <c r="DC67">
        <f>ROUND((ROUND(AT67*AG67,2)*1.25),1)</f>
        <v>0.2</v>
      </c>
    </row>
    <row r="68" spans="1:107" x14ac:dyDescent="0.2">
      <c r="A68">
        <f>ROW(Source!A45)</f>
        <v>45</v>
      </c>
      <c r="B68">
        <v>31303232</v>
      </c>
      <c r="C68">
        <v>31303443</v>
      </c>
      <c r="D68">
        <v>29939320</v>
      </c>
      <c r="E68">
        <v>1</v>
      </c>
      <c r="F68">
        <v>1</v>
      </c>
      <c r="G68">
        <v>1</v>
      </c>
      <c r="H68">
        <v>2</v>
      </c>
      <c r="I68" t="s">
        <v>579</v>
      </c>
      <c r="J68" t="s">
        <v>580</v>
      </c>
      <c r="K68" t="s">
        <v>581</v>
      </c>
      <c r="L68">
        <v>1368</v>
      </c>
      <c r="N68">
        <v>1011</v>
      </c>
      <c r="O68" t="s">
        <v>561</v>
      </c>
      <c r="P68" t="s">
        <v>561</v>
      </c>
      <c r="Q68">
        <v>1</v>
      </c>
      <c r="W68">
        <v>0</v>
      </c>
      <c r="X68">
        <v>1372534845</v>
      </c>
      <c r="Y68">
        <v>6.25E-2</v>
      </c>
      <c r="AA68">
        <v>0</v>
      </c>
      <c r="AB68">
        <v>65.709999999999994</v>
      </c>
      <c r="AC68">
        <v>11.6</v>
      </c>
      <c r="AD68">
        <v>0</v>
      </c>
      <c r="AE68">
        <v>0</v>
      </c>
      <c r="AF68">
        <v>65.709999999999994</v>
      </c>
      <c r="AG68">
        <v>11.6</v>
      </c>
      <c r="AH68">
        <v>0</v>
      </c>
      <c r="AI68">
        <v>1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0.05</v>
      </c>
      <c r="AU68" t="s">
        <v>61</v>
      </c>
      <c r="AV68">
        <v>0</v>
      </c>
      <c r="AW68">
        <v>2</v>
      </c>
      <c r="AX68">
        <v>31303457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Y68*Source!I45</f>
        <v>2.5000000000000001E-2</v>
      </c>
      <c r="CY68">
        <f>AB68</f>
        <v>65.709999999999994</v>
      </c>
      <c r="CZ68">
        <f>AF68</f>
        <v>65.709999999999994</v>
      </c>
      <c r="DA68">
        <f>AJ68</f>
        <v>1</v>
      </c>
      <c r="DB68">
        <f>ROUND((ROUND(AT68*CZ68,2)*1.25),1)</f>
        <v>4.0999999999999996</v>
      </c>
      <c r="DC68">
        <f>ROUND((ROUND(AT68*AG68,2)*1.25),1)</f>
        <v>0.7</v>
      </c>
    </row>
    <row r="69" spans="1:107" x14ac:dyDescent="0.2">
      <c r="A69">
        <f>ROW(Source!A45)</f>
        <v>45</v>
      </c>
      <c r="B69">
        <v>31303232</v>
      </c>
      <c r="C69">
        <v>31303443</v>
      </c>
      <c r="D69">
        <v>29860934</v>
      </c>
      <c r="E69">
        <v>1</v>
      </c>
      <c r="F69">
        <v>1</v>
      </c>
      <c r="G69">
        <v>1</v>
      </c>
      <c r="H69">
        <v>3</v>
      </c>
      <c r="I69" t="s">
        <v>632</v>
      </c>
      <c r="J69" t="s">
        <v>633</v>
      </c>
      <c r="K69" t="s">
        <v>634</v>
      </c>
      <c r="L69">
        <v>1327</v>
      </c>
      <c r="N69">
        <v>1005</v>
      </c>
      <c r="O69" t="s">
        <v>73</v>
      </c>
      <c r="P69" t="s">
        <v>73</v>
      </c>
      <c r="Q69">
        <v>1</v>
      </c>
      <c r="W69">
        <v>0</v>
      </c>
      <c r="X69">
        <v>-1987926685</v>
      </c>
      <c r="Y69">
        <v>0.8</v>
      </c>
      <c r="AA69">
        <v>72.319999999999993</v>
      </c>
      <c r="AB69">
        <v>0</v>
      </c>
      <c r="AC69">
        <v>0</v>
      </c>
      <c r="AD69">
        <v>0</v>
      </c>
      <c r="AE69">
        <v>72.319999999999993</v>
      </c>
      <c r="AF69">
        <v>0</v>
      </c>
      <c r="AG69">
        <v>0</v>
      </c>
      <c r="AH69">
        <v>0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0.8</v>
      </c>
      <c r="AU69" t="s">
        <v>3</v>
      </c>
      <c r="AV69">
        <v>0</v>
      </c>
      <c r="AW69">
        <v>2</v>
      </c>
      <c r="AX69">
        <v>31303458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Y69*Source!I45</f>
        <v>0.32000000000000006</v>
      </c>
      <c r="CY69">
        <f t="shared" ref="CY69:CY74" si="7">AA69</f>
        <v>72.319999999999993</v>
      </c>
      <c r="CZ69">
        <f t="shared" ref="CZ69:CZ74" si="8">AE69</f>
        <v>72.319999999999993</v>
      </c>
      <c r="DA69">
        <f t="shared" ref="DA69:DA74" si="9">AI69</f>
        <v>1</v>
      </c>
      <c r="DB69">
        <f t="shared" ref="DB69:DB93" si="10">ROUND(ROUND(AT69*CZ69,2),1)</f>
        <v>57.9</v>
      </c>
      <c r="DC69">
        <f t="shared" ref="DC69:DC93" si="11">ROUND(ROUND(AT69*AG69,2),1)</f>
        <v>0</v>
      </c>
    </row>
    <row r="70" spans="1:107" x14ac:dyDescent="0.2">
      <c r="A70">
        <f>ROW(Source!A45)</f>
        <v>45</v>
      </c>
      <c r="B70">
        <v>31303232</v>
      </c>
      <c r="C70">
        <v>31303443</v>
      </c>
      <c r="D70">
        <v>29861270</v>
      </c>
      <c r="E70">
        <v>1</v>
      </c>
      <c r="F70">
        <v>1</v>
      </c>
      <c r="G70">
        <v>1</v>
      </c>
      <c r="H70">
        <v>3</v>
      </c>
      <c r="I70" t="s">
        <v>635</v>
      </c>
      <c r="J70" t="s">
        <v>636</v>
      </c>
      <c r="K70" t="s">
        <v>637</v>
      </c>
      <c r="L70">
        <v>1346</v>
      </c>
      <c r="N70">
        <v>1009</v>
      </c>
      <c r="O70" t="s">
        <v>184</v>
      </c>
      <c r="P70" t="s">
        <v>184</v>
      </c>
      <c r="Q70">
        <v>1</v>
      </c>
      <c r="W70">
        <v>0</v>
      </c>
      <c r="X70">
        <v>813963326</v>
      </c>
      <c r="Y70">
        <v>0.33</v>
      </c>
      <c r="AA70">
        <v>1.82</v>
      </c>
      <c r="AB70">
        <v>0</v>
      </c>
      <c r="AC70">
        <v>0</v>
      </c>
      <c r="AD70">
        <v>0</v>
      </c>
      <c r="AE70">
        <v>1.82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</v>
      </c>
      <c r="AT70">
        <v>0.33</v>
      </c>
      <c r="AU70" t="s">
        <v>3</v>
      </c>
      <c r="AV70">
        <v>0</v>
      </c>
      <c r="AW70">
        <v>2</v>
      </c>
      <c r="AX70">
        <v>31303459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Y70*Source!I45</f>
        <v>0.13200000000000001</v>
      </c>
      <c r="CY70">
        <f t="shared" si="7"/>
        <v>1.82</v>
      </c>
      <c r="CZ70">
        <f t="shared" si="8"/>
        <v>1.82</v>
      </c>
      <c r="DA70">
        <f t="shared" si="9"/>
        <v>1</v>
      </c>
      <c r="DB70">
        <f t="shared" si="10"/>
        <v>0.6</v>
      </c>
      <c r="DC70">
        <f t="shared" si="11"/>
        <v>0</v>
      </c>
    </row>
    <row r="71" spans="1:107" x14ac:dyDescent="0.2">
      <c r="A71">
        <f>ROW(Source!A45)</f>
        <v>45</v>
      </c>
      <c r="B71">
        <v>31303232</v>
      </c>
      <c r="C71">
        <v>31303443</v>
      </c>
      <c r="D71">
        <v>29862159</v>
      </c>
      <c r="E71">
        <v>1</v>
      </c>
      <c r="F71">
        <v>1</v>
      </c>
      <c r="G71">
        <v>1</v>
      </c>
      <c r="H71">
        <v>3</v>
      </c>
      <c r="I71" t="s">
        <v>638</v>
      </c>
      <c r="J71" t="s">
        <v>639</v>
      </c>
      <c r="K71" t="s">
        <v>640</v>
      </c>
      <c r="L71">
        <v>1339</v>
      </c>
      <c r="N71">
        <v>1007</v>
      </c>
      <c r="O71" t="s">
        <v>135</v>
      </c>
      <c r="P71" t="s">
        <v>135</v>
      </c>
      <c r="Q71">
        <v>1</v>
      </c>
      <c r="W71">
        <v>0</v>
      </c>
      <c r="X71">
        <v>1795918813</v>
      </c>
      <c r="Y71">
        <v>4.0000000000000002E-4</v>
      </c>
      <c r="AA71">
        <v>74.58</v>
      </c>
      <c r="AB71">
        <v>0</v>
      </c>
      <c r="AC71">
        <v>0</v>
      </c>
      <c r="AD71">
        <v>0</v>
      </c>
      <c r="AE71">
        <v>74.58</v>
      </c>
      <c r="AF71">
        <v>0</v>
      </c>
      <c r="AG71">
        <v>0</v>
      </c>
      <c r="AH71">
        <v>0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4.0000000000000002E-4</v>
      </c>
      <c r="AU71" t="s">
        <v>3</v>
      </c>
      <c r="AV71">
        <v>0</v>
      </c>
      <c r="AW71">
        <v>2</v>
      </c>
      <c r="AX71">
        <v>31303460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Y71*Source!I45</f>
        <v>1.6000000000000001E-4</v>
      </c>
      <c r="CY71">
        <f t="shared" si="7"/>
        <v>74.58</v>
      </c>
      <c r="CZ71">
        <f t="shared" si="8"/>
        <v>74.58</v>
      </c>
      <c r="DA71">
        <f t="shared" si="9"/>
        <v>1</v>
      </c>
      <c r="DB71">
        <f t="shared" si="10"/>
        <v>0</v>
      </c>
      <c r="DC71">
        <f t="shared" si="11"/>
        <v>0</v>
      </c>
    </row>
    <row r="72" spans="1:107" x14ac:dyDescent="0.2">
      <c r="A72">
        <f>ROW(Source!A45)</f>
        <v>45</v>
      </c>
      <c r="B72">
        <v>31303232</v>
      </c>
      <c r="C72">
        <v>31303443</v>
      </c>
      <c r="D72">
        <v>29893958</v>
      </c>
      <c r="E72">
        <v>1</v>
      </c>
      <c r="F72">
        <v>1</v>
      </c>
      <c r="G72">
        <v>1</v>
      </c>
      <c r="H72">
        <v>3</v>
      </c>
      <c r="I72" t="s">
        <v>127</v>
      </c>
      <c r="J72" t="s">
        <v>129</v>
      </c>
      <c r="K72" t="s">
        <v>128</v>
      </c>
      <c r="L72">
        <v>1348</v>
      </c>
      <c r="N72">
        <v>1009</v>
      </c>
      <c r="O72" t="s">
        <v>37</v>
      </c>
      <c r="P72" t="s">
        <v>37</v>
      </c>
      <c r="Q72">
        <v>1000</v>
      </c>
      <c r="W72">
        <v>0</v>
      </c>
      <c r="X72">
        <v>1913837190</v>
      </c>
      <c r="Y72">
        <v>3.0700000000000002E-2</v>
      </c>
      <c r="AA72">
        <v>14600</v>
      </c>
      <c r="AB72">
        <v>0</v>
      </c>
      <c r="AC72">
        <v>0</v>
      </c>
      <c r="AD72">
        <v>0</v>
      </c>
      <c r="AE72">
        <v>14600</v>
      </c>
      <c r="AF72">
        <v>0</v>
      </c>
      <c r="AG72">
        <v>0</v>
      </c>
      <c r="AH72">
        <v>0</v>
      </c>
      <c r="AI72">
        <v>1</v>
      </c>
      <c r="AJ72">
        <v>1</v>
      </c>
      <c r="AK72">
        <v>1</v>
      </c>
      <c r="AL72">
        <v>1</v>
      </c>
      <c r="AN72">
        <v>0</v>
      </c>
      <c r="AO72">
        <v>0</v>
      </c>
      <c r="AP72">
        <v>1</v>
      </c>
      <c r="AQ72">
        <v>0</v>
      </c>
      <c r="AR72">
        <v>0</v>
      </c>
      <c r="AS72" t="s">
        <v>3</v>
      </c>
      <c r="AT72">
        <v>3.0700000000000002E-2</v>
      </c>
      <c r="AU72" t="s">
        <v>3</v>
      </c>
      <c r="AV72">
        <v>0</v>
      </c>
      <c r="AW72">
        <v>1</v>
      </c>
      <c r="AX72">
        <v>-1</v>
      </c>
      <c r="AY72">
        <v>0</v>
      </c>
      <c r="AZ72">
        <v>0</v>
      </c>
      <c r="BA72" t="s">
        <v>3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Y72*Source!I45</f>
        <v>1.2280000000000001E-2</v>
      </c>
      <c r="CY72">
        <f t="shared" si="7"/>
        <v>14600</v>
      </c>
      <c r="CZ72">
        <f t="shared" si="8"/>
        <v>14600</v>
      </c>
      <c r="DA72">
        <f t="shared" si="9"/>
        <v>1</v>
      </c>
      <c r="DB72">
        <f t="shared" si="10"/>
        <v>448.2</v>
      </c>
      <c r="DC72">
        <f t="shared" si="11"/>
        <v>0</v>
      </c>
    </row>
    <row r="73" spans="1:107" x14ac:dyDescent="0.2">
      <c r="A73">
        <f>ROW(Source!A45)</f>
        <v>45</v>
      </c>
      <c r="B73">
        <v>31303232</v>
      </c>
      <c r="C73">
        <v>31303443</v>
      </c>
      <c r="D73">
        <v>29894715</v>
      </c>
      <c r="E73">
        <v>1</v>
      </c>
      <c r="F73">
        <v>1</v>
      </c>
      <c r="G73">
        <v>1</v>
      </c>
      <c r="H73">
        <v>3</v>
      </c>
      <c r="I73" t="s">
        <v>641</v>
      </c>
      <c r="J73" t="s">
        <v>642</v>
      </c>
      <c r="K73" t="s">
        <v>643</v>
      </c>
      <c r="L73">
        <v>1348</v>
      </c>
      <c r="N73">
        <v>1009</v>
      </c>
      <c r="O73" t="s">
        <v>37</v>
      </c>
      <c r="P73" t="s">
        <v>37</v>
      </c>
      <c r="Q73">
        <v>1000</v>
      </c>
      <c r="W73">
        <v>0</v>
      </c>
      <c r="X73">
        <v>-413078075</v>
      </c>
      <c r="Y73">
        <v>9.2999999999999992E-3</v>
      </c>
      <c r="AA73">
        <v>20775</v>
      </c>
      <c r="AB73">
        <v>0</v>
      </c>
      <c r="AC73">
        <v>0</v>
      </c>
      <c r="AD73">
        <v>0</v>
      </c>
      <c r="AE73">
        <v>20775</v>
      </c>
      <c r="AF73">
        <v>0</v>
      </c>
      <c r="AG73">
        <v>0</v>
      </c>
      <c r="AH73">
        <v>0</v>
      </c>
      <c r="AI73">
        <v>1</v>
      </c>
      <c r="AJ73">
        <v>1</v>
      </c>
      <c r="AK73">
        <v>1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9.2999999999999992E-3</v>
      </c>
      <c r="AU73" t="s">
        <v>3</v>
      </c>
      <c r="AV73">
        <v>0</v>
      </c>
      <c r="AW73">
        <v>2</v>
      </c>
      <c r="AX73">
        <v>31303462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Y73*Source!I45</f>
        <v>3.7199999999999998E-3</v>
      </c>
      <c r="CY73">
        <f t="shared" si="7"/>
        <v>20775</v>
      </c>
      <c r="CZ73">
        <f t="shared" si="8"/>
        <v>20775</v>
      </c>
      <c r="DA73">
        <f t="shared" si="9"/>
        <v>1</v>
      </c>
      <c r="DB73">
        <f t="shared" si="10"/>
        <v>193.2</v>
      </c>
      <c r="DC73">
        <f t="shared" si="11"/>
        <v>0</v>
      </c>
    </row>
    <row r="74" spans="1:107" x14ac:dyDescent="0.2">
      <c r="A74">
        <f>ROW(Source!A45)</f>
        <v>45</v>
      </c>
      <c r="B74">
        <v>31303232</v>
      </c>
      <c r="C74">
        <v>31303443</v>
      </c>
      <c r="D74">
        <v>29894979</v>
      </c>
      <c r="E74">
        <v>1</v>
      </c>
      <c r="F74">
        <v>1</v>
      </c>
      <c r="G74">
        <v>1</v>
      </c>
      <c r="H74">
        <v>3</v>
      </c>
      <c r="I74" t="s">
        <v>644</v>
      </c>
      <c r="J74" t="s">
        <v>645</v>
      </c>
      <c r="K74" t="s">
        <v>646</v>
      </c>
      <c r="L74">
        <v>1348</v>
      </c>
      <c r="N74">
        <v>1009</v>
      </c>
      <c r="O74" t="s">
        <v>37</v>
      </c>
      <c r="P74" t="s">
        <v>37</v>
      </c>
      <c r="Q74">
        <v>1000</v>
      </c>
      <c r="W74">
        <v>0</v>
      </c>
      <c r="X74">
        <v>1851784219</v>
      </c>
      <c r="Y74">
        <v>5.4999999999999997E-3</v>
      </c>
      <c r="AA74">
        <v>2898.5</v>
      </c>
      <c r="AB74">
        <v>0</v>
      </c>
      <c r="AC74">
        <v>0</v>
      </c>
      <c r="AD74">
        <v>0</v>
      </c>
      <c r="AE74">
        <v>2898.5</v>
      </c>
      <c r="AF74">
        <v>0</v>
      </c>
      <c r="AG74">
        <v>0</v>
      </c>
      <c r="AH74">
        <v>0</v>
      </c>
      <c r="AI74">
        <v>1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5.4999999999999997E-3</v>
      </c>
      <c r="AU74" t="s">
        <v>3</v>
      </c>
      <c r="AV74">
        <v>0</v>
      </c>
      <c r="AW74">
        <v>2</v>
      </c>
      <c r="AX74">
        <v>31303463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Y74*Source!I45</f>
        <v>2.2000000000000001E-3</v>
      </c>
      <c r="CY74">
        <f t="shared" si="7"/>
        <v>2898.5</v>
      </c>
      <c r="CZ74">
        <f t="shared" si="8"/>
        <v>2898.5</v>
      </c>
      <c r="DA74">
        <f t="shared" si="9"/>
        <v>1</v>
      </c>
      <c r="DB74">
        <f t="shared" si="10"/>
        <v>15.9</v>
      </c>
      <c r="DC74">
        <f t="shared" si="11"/>
        <v>0</v>
      </c>
    </row>
    <row r="75" spans="1:107" x14ac:dyDescent="0.2">
      <c r="A75">
        <f>ROW(Source!A48)</f>
        <v>48</v>
      </c>
      <c r="B75">
        <v>31303232</v>
      </c>
      <c r="C75">
        <v>31303558</v>
      </c>
      <c r="D75">
        <v>28882297</v>
      </c>
      <c r="E75">
        <v>1</v>
      </c>
      <c r="F75">
        <v>1</v>
      </c>
      <c r="G75">
        <v>1</v>
      </c>
      <c r="H75">
        <v>1</v>
      </c>
      <c r="I75" t="s">
        <v>647</v>
      </c>
      <c r="J75" t="s">
        <v>3</v>
      </c>
      <c r="K75" t="s">
        <v>648</v>
      </c>
      <c r="L75">
        <v>1191</v>
      </c>
      <c r="N75">
        <v>1013</v>
      </c>
      <c r="O75" t="s">
        <v>557</v>
      </c>
      <c r="P75" t="s">
        <v>557</v>
      </c>
      <c r="Q75">
        <v>1</v>
      </c>
      <c r="W75">
        <v>0</v>
      </c>
      <c r="X75">
        <v>-228054128</v>
      </c>
      <c r="Y75">
        <v>35.39</v>
      </c>
      <c r="AA75">
        <v>0</v>
      </c>
      <c r="AB75">
        <v>0</v>
      </c>
      <c r="AC75">
        <v>0</v>
      </c>
      <c r="AD75">
        <v>8.02</v>
      </c>
      <c r="AE75">
        <v>0</v>
      </c>
      <c r="AF75">
        <v>0</v>
      </c>
      <c r="AG75">
        <v>0</v>
      </c>
      <c r="AH75">
        <v>8.02</v>
      </c>
      <c r="AI75">
        <v>1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35.39</v>
      </c>
      <c r="AU75" t="s">
        <v>3</v>
      </c>
      <c r="AV75">
        <v>1</v>
      </c>
      <c r="AW75">
        <v>2</v>
      </c>
      <c r="AX75">
        <v>31303566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Y75*Source!I48</f>
        <v>70.78</v>
      </c>
      <c r="CY75">
        <f>AD75</f>
        <v>8.02</v>
      </c>
      <c r="CZ75">
        <f>AH75</f>
        <v>8.02</v>
      </c>
      <c r="DA75">
        <f>AL75</f>
        <v>1</v>
      </c>
      <c r="DB75">
        <f t="shared" si="10"/>
        <v>283.8</v>
      </c>
      <c r="DC75">
        <f t="shared" si="11"/>
        <v>0</v>
      </c>
    </row>
    <row r="76" spans="1:107" x14ac:dyDescent="0.2">
      <c r="A76">
        <f>ROW(Source!A48)</f>
        <v>48</v>
      </c>
      <c r="B76">
        <v>31303232</v>
      </c>
      <c r="C76">
        <v>31303558</v>
      </c>
      <c r="D76">
        <v>28880682</v>
      </c>
      <c r="E76">
        <v>1</v>
      </c>
      <c r="F76">
        <v>1</v>
      </c>
      <c r="G76">
        <v>1</v>
      </c>
      <c r="H76">
        <v>1</v>
      </c>
      <c r="I76" t="s">
        <v>564</v>
      </c>
      <c r="J76" t="s">
        <v>3</v>
      </c>
      <c r="K76" t="s">
        <v>565</v>
      </c>
      <c r="L76">
        <v>1191</v>
      </c>
      <c r="N76">
        <v>1013</v>
      </c>
      <c r="O76" t="s">
        <v>557</v>
      </c>
      <c r="P76" t="s">
        <v>557</v>
      </c>
      <c r="Q76">
        <v>1</v>
      </c>
      <c r="W76">
        <v>0</v>
      </c>
      <c r="X76">
        <v>-1417349443</v>
      </c>
      <c r="Y76">
        <v>0.43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1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0.43</v>
      </c>
      <c r="AU76" t="s">
        <v>3</v>
      </c>
      <c r="AV76">
        <v>2</v>
      </c>
      <c r="AW76">
        <v>2</v>
      </c>
      <c r="AX76">
        <v>31303567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Y76*Source!I48</f>
        <v>0.86</v>
      </c>
      <c r="CY76">
        <f>AD76</f>
        <v>0</v>
      </c>
      <c r="CZ76">
        <f>AH76</f>
        <v>0</v>
      </c>
      <c r="DA76">
        <f>AL76</f>
        <v>1</v>
      </c>
      <c r="DB76">
        <f t="shared" si="10"/>
        <v>0</v>
      </c>
      <c r="DC76">
        <f t="shared" si="11"/>
        <v>0</v>
      </c>
    </row>
    <row r="77" spans="1:107" x14ac:dyDescent="0.2">
      <c r="A77">
        <f>ROW(Source!A48)</f>
        <v>48</v>
      </c>
      <c r="B77">
        <v>31303232</v>
      </c>
      <c r="C77">
        <v>31303558</v>
      </c>
      <c r="D77">
        <v>29937927</v>
      </c>
      <c r="E77">
        <v>1</v>
      </c>
      <c r="F77">
        <v>1</v>
      </c>
      <c r="G77">
        <v>1</v>
      </c>
      <c r="H77">
        <v>2</v>
      </c>
      <c r="I77" t="s">
        <v>590</v>
      </c>
      <c r="J77" t="s">
        <v>591</v>
      </c>
      <c r="K77" t="s">
        <v>592</v>
      </c>
      <c r="L77">
        <v>1368</v>
      </c>
      <c r="N77">
        <v>1011</v>
      </c>
      <c r="O77" t="s">
        <v>561</v>
      </c>
      <c r="P77" t="s">
        <v>561</v>
      </c>
      <c r="Q77">
        <v>1</v>
      </c>
      <c r="W77">
        <v>0</v>
      </c>
      <c r="X77">
        <v>-1718674368</v>
      </c>
      <c r="Y77">
        <v>0.2</v>
      </c>
      <c r="AA77">
        <v>0</v>
      </c>
      <c r="AB77">
        <v>111.99</v>
      </c>
      <c r="AC77">
        <v>13.5</v>
      </c>
      <c r="AD77">
        <v>0</v>
      </c>
      <c r="AE77">
        <v>0</v>
      </c>
      <c r="AF77">
        <v>111.99</v>
      </c>
      <c r="AG77">
        <v>13.5</v>
      </c>
      <c r="AH77">
        <v>0</v>
      </c>
      <c r="AI77">
        <v>1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0.2</v>
      </c>
      <c r="AU77" t="s">
        <v>3</v>
      </c>
      <c r="AV77">
        <v>0</v>
      </c>
      <c r="AW77">
        <v>2</v>
      </c>
      <c r="AX77">
        <v>31303568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Y77*Source!I48</f>
        <v>0.4</v>
      </c>
      <c r="CY77">
        <f>AB77</f>
        <v>111.99</v>
      </c>
      <c r="CZ77">
        <f>AF77</f>
        <v>111.99</v>
      </c>
      <c r="DA77">
        <f>AJ77</f>
        <v>1</v>
      </c>
      <c r="DB77">
        <f t="shared" si="10"/>
        <v>22.4</v>
      </c>
      <c r="DC77">
        <f t="shared" si="11"/>
        <v>2.7</v>
      </c>
    </row>
    <row r="78" spans="1:107" x14ac:dyDescent="0.2">
      <c r="A78">
        <f>ROW(Source!A48)</f>
        <v>48</v>
      </c>
      <c r="B78">
        <v>31303232</v>
      </c>
      <c r="C78">
        <v>31303558</v>
      </c>
      <c r="D78">
        <v>29938220</v>
      </c>
      <c r="E78">
        <v>1</v>
      </c>
      <c r="F78">
        <v>1</v>
      </c>
      <c r="G78">
        <v>1</v>
      </c>
      <c r="H78">
        <v>2</v>
      </c>
      <c r="I78" t="s">
        <v>566</v>
      </c>
      <c r="J78" t="s">
        <v>567</v>
      </c>
      <c r="K78" t="s">
        <v>568</v>
      </c>
      <c r="L78">
        <v>1368</v>
      </c>
      <c r="N78">
        <v>1011</v>
      </c>
      <c r="O78" t="s">
        <v>561</v>
      </c>
      <c r="P78" t="s">
        <v>561</v>
      </c>
      <c r="Q78">
        <v>1</v>
      </c>
      <c r="W78">
        <v>0</v>
      </c>
      <c r="X78">
        <v>1188625873</v>
      </c>
      <c r="Y78">
        <v>0.23</v>
      </c>
      <c r="AA78">
        <v>0</v>
      </c>
      <c r="AB78">
        <v>31.26</v>
      </c>
      <c r="AC78">
        <v>13.5</v>
      </c>
      <c r="AD78">
        <v>0</v>
      </c>
      <c r="AE78">
        <v>0</v>
      </c>
      <c r="AF78">
        <v>31.26</v>
      </c>
      <c r="AG78">
        <v>13.5</v>
      </c>
      <c r="AH78">
        <v>0</v>
      </c>
      <c r="AI78">
        <v>1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0.23</v>
      </c>
      <c r="AU78" t="s">
        <v>3</v>
      </c>
      <c r="AV78">
        <v>0</v>
      </c>
      <c r="AW78">
        <v>2</v>
      </c>
      <c r="AX78">
        <v>31303569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Y78*Source!I48</f>
        <v>0.46</v>
      </c>
      <c r="CY78">
        <f>AB78</f>
        <v>31.26</v>
      </c>
      <c r="CZ78">
        <f>AF78</f>
        <v>31.26</v>
      </c>
      <c r="DA78">
        <f>AJ78</f>
        <v>1</v>
      </c>
      <c r="DB78">
        <f t="shared" si="10"/>
        <v>7.2</v>
      </c>
      <c r="DC78">
        <f t="shared" si="11"/>
        <v>3.1</v>
      </c>
    </row>
    <row r="79" spans="1:107" x14ac:dyDescent="0.2">
      <c r="A79">
        <f>ROW(Source!A48)</f>
        <v>48</v>
      </c>
      <c r="B79">
        <v>31303232</v>
      </c>
      <c r="C79">
        <v>31303558</v>
      </c>
      <c r="D79">
        <v>29857538</v>
      </c>
      <c r="E79">
        <v>1</v>
      </c>
      <c r="F79">
        <v>1</v>
      </c>
      <c r="G79">
        <v>1</v>
      </c>
      <c r="H79">
        <v>3</v>
      </c>
      <c r="I79" t="s">
        <v>649</v>
      </c>
      <c r="J79" t="s">
        <v>650</v>
      </c>
      <c r="K79" t="s">
        <v>651</v>
      </c>
      <c r="L79">
        <v>1339</v>
      </c>
      <c r="N79">
        <v>1007</v>
      </c>
      <c r="O79" t="s">
        <v>135</v>
      </c>
      <c r="P79" t="s">
        <v>135</v>
      </c>
      <c r="Q79">
        <v>1</v>
      </c>
      <c r="W79">
        <v>0</v>
      </c>
      <c r="X79">
        <v>-1660354250</v>
      </c>
      <c r="Y79">
        <v>4.3999999999999997E-2</v>
      </c>
      <c r="AA79">
        <v>2.44</v>
      </c>
      <c r="AB79">
        <v>0</v>
      </c>
      <c r="AC79">
        <v>0</v>
      </c>
      <c r="AD79">
        <v>0</v>
      </c>
      <c r="AE79">
        <v>2.44</v>
      </c>
      <c r="AF79">
        <v>0</v>
      </c>
      <c r="AG79">
        <v>0</v>
      </c>
      <c r="AH79">
        <v>0</v>
      </c>
      <c r="AI79">
        <v>1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4.3999999999999997E-2</v>
      </c>
      <c r="AU79" t="s">
        <v>3</v>
      </c>
      <c r="AV79">
        <v>0</v>
      </c>
      <c r="AW79">
        <v>2</v>
      </c>
      <c r="AX79">
        <v>31303570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Y79*Source!I48</f>
        <v>8.7999999999999995E-2</v>
      </c>
      <c r="CY79">
        <f>AA79</f>
        <v>2.44</v>
      </c>
      <c r="CZ79">
        <f>AE79</f>
        <v>2.44</v>
      </c>
      <c r="DA79">
        <f>AI79</f>
        <v>1</v>
      </c>
      <c r="DB79">
        <f t="shared" si="10"/>
        <v>0.1</v>
      </c>
      <c r="DC79">
        <f t="shared" si="11"/>
        <v>0</v>
      </c>
    </row>
    <row r="80" spans="1:107" x14ac:dyDescent="0.2">
      <c r="A80">
        <f>ROW(Source!A48)</f>
        <v>48</v>
      </c>
      <c r="B80">
        <v>31303232</v>
      </c>
      <c r="C80">
        <v>31303558</v>
      </c>
      <c r="D80">
        <v>29863120</v>
      </c>
      <c r="E80">
        <v>1</v>
      </c>
      <c r="F80">
        <v>1</v>
      </c>
      <c r="G80">
        <v>1</v>
      </c>
      <c r="H80">
        <v>3</v>
      </c>
      <c r="I80" t="s">
        <v>140</v>
      </c>
      <c r="J80" t="s">
        <v>142</v>
      </c>
      <c r="K80" t="s">
        <v>141</v>
      </c>
      <c r="L80">
        <v>1339</v>
      </c>
      <c r="N80">
        <v>1007</v>
      </c>
      <c r="O80" t="s">
        <v>135</v>
      </c>
      <c r="P80" t="s">
        <v>135</v>
      </c>
      <c r="Q80">
        <v>1</v>
      </c>
      <c r="W80">
        <v>0</v>
      </c>
      <c r="X80">
        <v>-861814431</v>
      </c>
      <c r="Y80">
        <v>0.253</v>
      </c>
      <c r="AA80">
        <v>519.79999999999995</v>
      </c>
      <c r="AB80">
        <v>0</v>
      </c>
      <c r="AC80">
        <v>0</v>
      </c>
      <c r="AD80">
        <v>0</v>
      </c>
      <c r="AE80">
        <v>519.79999999999995</v>
      </c>
      <c r="AF80">
        <v>0</v>
      </c>
      <c r="AG80">
        <v>0</v>
      </c>
      <c r="AH80">
        <v>0</v>
      </c>
      <c r="AI80">
        <v>1</v>
      </c>
      <c r="AJ80">
        <v>1</v>
      </c>
      <c r="AK80">
        <v>1</v>
      </c>
      <c r="AL80">
        <v>1</v>
      </c>
      <c r="AN80">
        <v>0</v>
      </c>
      <c r="AO80">
        <v>0</v>
      </c>
      <c r="AP80">
        <v>1</v>
      </c>
      <c r="AQ80">
        <v>0</v>
      </c>
      <c r="AR80">
        <v>0</v>
      </c>
      <c r="AS80" t="s">
        <v>3</v>
      </c>
      <c r="AT80">
        <v>0.253</v>
      </c>
      <c r="AU80" t="s">
        <v>3</v>
      </c>
      <c r="AV80">
        <v>0</v>
      </c>
      <c r="AW80">
        <v>1</v>
      </c>
      <c r="AX80">
        <v>-1</v>
      </c>
      <c r="AY80">
        <v>0</v>
      </c>
      <c r="AZ80">
        <v>0</v>
      </c>
      <c r="BA80" t="s">
        <v>3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Y80*Source!I48</f>
        <v>0.50600000000000001</v>
      </c>
      <c r="CY80">
        <f>AA80</f>
        <v>519.79999999999995</v>
      </c>
      <c r="CZ80">
        <f>AE80</f>
        <v>519.79999999999995</v>
      </c>
      <c r="DA80">
        <f>AI80</f>
        <v>1</v>
      </c>
      <c r="DB80">
        <f t="shared" si="10"/>
        <v>131.5</v>
      </c>
      <c r="DC80">
        <f t="shared" si="11"/>
        <v>0</v>
      </c>
    </row>
    <row r="81" spans="1:107" x14ac:dyDescent="0.2">
      <c r="A81">
        <f>ROW(Source!A48)</f>
        <v>48</v>
      </c>
      <c r="B81">
        <v>31303232</v>
      </c>
      <c r="C81">
        <v>31303558</v>
      </c>
      <c r="D81">
        <v>29877078</v>
      </c>
      <c r="E81">
        <v>1</v>
      </c>
      <c r="F81">
        <v>1</v>
      </c>
      <c r="G81">
        <v>1</v>
      </c>
      <c r="H81">
        <v>3</v>
      </c>
      <c r="I81" t="s">
        <v>144</v>
      </c>
      <c r="J81" t="s">
        <v>147</v>
      </c>
      <c r="K81" t="s">
        <v>145</v>
      </c>
      <c r="L81">
        <v>1356</v>
      </c>
      <c r="N81">
        <v>1010</v>
      </c>
      <c r="O81" t="s">
        <v>146</v>
      </c>
      <c r="P81" t="s">
        <v>146</v>
      </c>
      <c r="Q81">
        <v>1000</v>
      </c>
      <c r="W81">
        <v>0</v>
      </c>
      <c r="X81">
        <v>-911876401</v>
      </c>
      <c r="Y81">
        <v>0.40200000000000002</v>
      </c>
      <c r="AA81">
        <v>1752.6</v>
      </c>
      <c r="AB81">
        <v>0</v>
      </c>
      <c r="AC81">
        <v>0</v>
      </c>
      <c r="AD81">
        <v>0</v>
      </c>
      <c r="AE81">
        <v>1752.6</v>
      </c>
      <c r="AF81">
        <v>0</v>
      </c>
      <c r="AG81">
        <v>0</v>
      </c>
      <c r="AH81">
        <v>0</v>
      </c>
      <c r="AI81">
        <v>1</v>
      </c>
      <c r="AJ81">
        <v>1</v>
      </c>
      <c r="AK81">
        <v>1</v>
      </c>
      <c r="AL81">
        <v>1</v>
      </c>
      <c r="AN81">
        <v>0</v>
      </c>
      <c r="AO81">
        <v>0</v>
      </c>
      <c r="AP81">
        <v>1</v>
      </c>
      <c r="AQ81">
        <v>0</v>
      </c>
      <c r="AR81">
        <v>0</v>
      </c>
      <c r="AS81" t="s">
        <v>3</v>
      </c>
      <c r="AT81">
        <v>0.40200000000000002</v>
      </c>
      <c r="AU81" t="s">
        <v>3</v>
      </c>
      <c r="AV81">
        <v>0</v>
      </c>
      <c r="AW81">
        <v>1</v>
      </c>
      <c r="AX81">
        <v>-1</v>
      </c>
      <c r="AY81">
        <v>0</v>
      </c>
      <c r="AZ81">
        <v>0</v>
      </c>
      <c r="BA81" t="s">
        <v>3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Y81*Source!I48</f>
        <v>0.80400000000000005</v>
      </c>
      <c r="CY81">
        <f>AA81</f>
        <v>1752.6</v>
      </c>
      <c r="CZ81">
        <f>AE81</f>
        <v>1752.6</v>
      </c>
      <c r="DA81">
        <f>AI81</f>
        <v>1</v>
      </c>
      <c r="DB81">
        <f t="shared" si="10"/>
        <v>704.6</v>
      </c>
      <c r="DC81">
        <f t="shared" si="11"/>
        <v>0</v>
      </c>
    </row>
    <row r="82" spans="1:107" x14ac:dyDescent="0.2">
      <c r="A82">
        <f>ROW(Source!A51)</f>
        <v>51</v>
      </c>
      <c r="B82">
        <v>31303232</v>
      </c>
      <c r="C82">
        <v>31303575</v>
      </c>
      <c r="D82">
        <v>28885774</v>
      </c>
      <c r="E82">
        <v>1</v>
      </c>
      <c r="F82">
        <v>1</v>
      </c>
      <c r="G82">
        <v>1</v>
      </c>
      <c r="H82">
        <v>1</v>
      </c>
      <c r="I82" t="s">
        <v>577</v>
      </c>
      <c r="J82" t="s">
        <v>3</v>
      </c>
      <c r="K82" t="s">
        <v>578</v>
      </c>
      <c r="L82">
        <v>1191</v>
      </c>
      <c r="N82">
        <v>1013</v>
      </c>
      <c r="O82" t="s">
        <v>557</v>
      </c>
      <c r="P82" t="s">
        <v>557</v>
      </c>
      <c r="Q82">
        <v>1</v>
      </c>
      <c r="W82">
        <v>0</v>
      </c>
      <c r="X82">
        <v>-200730820</v>
      </c>
      <c r="Y82">
        <v>563</v>
      </c>
      <c r="AA82">
        <v>0</v>
      </c>
      <c r="AB82">
        <v>0</v>
      </c>
      <c r="AC82">
        <v>0</v>
      </c>
      <c r="AD82">
        <v>8.3800000000000008</v>
      </c>
      <c r="AE82">
        <v>0</v>
      </c>
      <c r="AF82">
        <v>0</v>
      </c>
      <c r="AG82">
        <v>0</v>
      </c>
      <c r="AH82">
        <v>8.3800000000000008</v>
      </c>
      <c r="AI82">
        <v>1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563</v>
      </c>
      <c r="AU82" t="s">
        <v>3</v>
      </c>
      <c r="AV82">
        <v>1</v>
      </c>
      <c r="AW82">
        <v>2</v>
      </c>
      <c r="AX82">
        <v>31303582</v>
      </c>
      <c r="AY82">
        <v>1</v>
      </c>
      <c r="AZ82">
        <v>0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Y82*Source!I51</f>
        <v>8.4450000000000003</v>
      </c>
      <c r="CY82">
        <f>AD82</f>
        <v>8.3800000000000008</v>
      </c>
      <c r="CZ82">
        <f>AH82</f>
        <v>8.3800000000000008</v>
      </c>
      <c r="DA82">
        <f>AL82</f>
        <v>1</v>
      </c>
      <c r="DB82">
        <f t="shared" si="10"/>
        <v>4717.8999999999996</v>
      </c>
      <c r="DC82">
        <f t="shared" si="11"/>
        <v>0</v>
      </c>
    </row>
    <row r="83" spans="1:107" x14ac:dyDescent="0.2">
      <c r="A83">
        <f>ROW(Source!A51)</f>
        <v>51</v>
      </c>
      <c r="B83">
        <v>31303232</v>
      </c>
      <c r="C83">
        <v>31303575</v>
      </c>
      <c r="D83">
        <v>28880682</v>
      </c>
      <c r="E83">
        <v>1</v>
      </c>
      <c r="F83">
        <v>1</v>
      </c>
      <c r="G83">
        <v>1</v>
      </c>
      <c r="H83">
        <v>1</v>
      </c>
      <c r="I83" t="s">
        <v>564</v>
      </c>
      <c r="J83" t="s">
        <v>3</v>
      </c>
      <c r="K83" t="s">
        <v>565</v>
      </c>
      <c r="L83">
        <v>1191</v>
      </c>
      <c r="N83">
        <v>1013</v>
      </c>
      <c r="O83" t="s">
        <v>557</v>
      </c>
      <c r="P83" t="s">
        <v>557</v>
      </c>
      <c r="Q83">
        <v>1</v>
      </c>
      <c r="W83">
        <v>0</v>
      </c>
      <c r="X83">
        <v>-1417349443</v>
      </c>
      <c r="Y83">
        <v>39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39</v>
      </c>
      <c r="AU83" t="s">
        <v>3</v>
      </c>
      <c r="AV83">
        <v>2</v>
      </c>
      <c r="AW83">
        <v>2</v>
      </c>
      <c r="AX83">
        <v>31303583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Y83*Source!I51</f>
        <v>0.58499999999999996</v>
      </c>
      <c r="CY83">
        <f>AD83</f>
        <v>0</v>
      </c>
      <c r="CZ83">
        <f>AH83</f>
        <v>0</v>
      </c>
      <c r="DA83">
        <f>AL83</f>
        <v>1</v>
      </c>
      <c r="DB83">
        <f t="shared" si="10"/>
        <v>0</v>
      </c>
      <c r="DC83">
        <f t="shared" si="11"/>
        <v>0</v>
      </c>
    </row>
    <row r="84" spans="1:107" x14ac:dyDescent="0.2">
      <c r="A84">
        <f>ROW(Source!A51)</f>
        <v>51</v>
      </c>
      <c r="B84">
        <v>31303232</v>
      </c>
      <c r="C84">
        <v>31303575</v>
      </c>
      <c r="D84">
        <v>29937825</v>
      </c>
      <c r="E84">
        <v>1</v>
      </c>
      <c r="F84">
        <v>1</v>
      </c>
      <c r="G84">
        <v>1</v>
      </c>
      <c r="H84">
        <v>2</v>
      </c>
      <c r="I84" t="s">
        <v>574</v>
      </c>
      <c r="J84" t="s">
        <v>575</v>
      </c>
      <c r="K84" t="s">
        <v>576</v>
      </c>
      <c r="L84">
        <v>1368</v>
      </c>
      <c r="N84">
        <v>1011</v>
      </c>
      <c r="O84" t="s">
        <v>561</v>
      </c>
      <c r="P84" t="s">
        <v>561</v>
      </c>
      <c r="Q84">
        <v>1</v>
      </c>
      <c r="W84">
        <v>0</v>
      </c>
      <c r="X84">
        <v>-1460065968</v>
      </c>
      <c r="Y84">
        <v>39</v>
      </c>
      <c r="AA84">
        <v>0</v>
      </c>
      <c r="AB84">
        <v>86.4</v>
      </c>
      <c r="AC84">
        <v>13.5</v>
      </c>
      <c r="AD84">
        <v>0</v>
      </c>
      <c r="AE84">
        <v>0</v>
      </c>
      <c r="AF84">
        <v>86.4</v>
      </c>
      <c r="AG84">
        <v>13.5</v>
      </c>
      <c r="AH84">
        <v>0</v>
      </c>
      <c r="AI84">
        <v>1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39</v>
      </c>
      <c r="AU84" t="s">
        <v>3</v>
      </c>
      <c r="AV84">
        <v>0</v>
      </c>
      <c r="AW84">
        <v>2</v>
      </c>
      <c r="AX84">
        <v>31303584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Y84*Source!I51</f>
        <v>0.58499999999999996</v>
      </c>
      <c r="CY84">
        <f>AB84</f>
        <v>86.4</v>
      </c>
      <c r="CZ84">
        <f>AF84</f>
        <v>86.4</v>
      </c>
      <c r="DA84">
        <f>AJ84</f>
        <v>1</v>
      </c>
      <c r="DB84">
        <f t="shared" si="10"/>
        <v>3369.6</v>
      </c>
      <c r="DC84">
        <f t="shared" si="11"/>
        <v>526.5</v>
      </c>
    </row>
    <row r="85" spans="1:107" x14ac:dyDescent="0.2">
      <c r="A85">
        <f>ROW(Source!A51)</f>
        <v>51</v>
      </c>
      <c r="B85">
        <v>31303232</v>
      </c>
      <c r="C85">
        <v>31303575</v>
      </c>
      <c r="D85">
        <v>29857538</v>
      </c>
      <c r="E85">
        <v>1</v>
      </c>
      <c r="F85">
        <v>1</v>
      </c>
      <c r="G85">
        <v>1</v>
      </c>
      <c r="H85">
        <v>3</v>
      </c>
      <c r="I85" t="s">
        <v>649</v>
      </c>
      <c r="J85" t="s">
        <v>650</v>
      </c>
      <c r="K85" t="s">
        <v>651</v>
      </c>
      <c r="L85">
        <v>1339</v>
      </c>
      <c r="N85">
        <v>1007</v>
      </c>
      <c r="O85" t="s">
        <v>135</v>
      </c>
      <c r="P85" t="s">
        <v>135</v>
      </c>
      <c r="Q85">
        <v>1</v>
      </c>
      <c r="W85">
        <v>0</v>
      </c>
      <c r="X85">
        <v>-1660354250</v>
      </c>
      <c r="Y85">
        <v>4.4000000000000004</v>
      </c>
      <c r="AA85">
        <v>2.44</v>
      </c>
      <c r="AB85">
        <v>0</v>
      </c>
      <c r="AC85">
        <v>0</v>
      </c>
      <c r="AD85">
        <v>0</v>
      </c>
      <c r="AE85">
        <v>2.44</v>
      </c>
      <c r="AF85">
        <v>0</v>
      </c>
      <c r="AG85">
        <v>0</v>
      </c>
      <c r="AH85">
        <v>0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4.4000000000000004</v>
      </c>
      <c r="AU85" t="s">
        <v>3</v>
      </c>
      <c r="AV85">
        <v>0</v>
      </c>
      <c r="AW85">
        <v>2</v>
      </c>
      <c r="AX85">
        <v>31303585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Y85*Source!I51</f>
        <v>6.6000000000000003E-2</v>
      </c>
      <c r="CY85">
        <f>AA85</f>
        <v>2.44</v>
      </c>
      <c r="CZ85">
        <f>AE85</f>
        <v>2.44</v>
      </c>
      <c r="DA85">
        <f>AI85</f>
        <v>1</v>
      </c>
      <c r="DB85">
        <f t="shared" si="10"/>
        <v>10.7</v>
      </c>
      <c r="DC85">
        <f t="shared" si="11"/>
        <v>0</v>
      </c>
    </row>
    <row r="86" spans="1:107" x14ac:dyDescent="0.2">
      <c r="A86">
        <f>ROW(Source!A51)</f>
        <v>51</v>
      </c>
      <c r="B86">
        <v>31303232</v>
      </c>
      <c r="C86">
        <v>31303575</v>
      </c>
      <c r="D86">
        <v>29863120</v>
      </c>
      <c r="E86">
        <v>1</v>
      </c>
      <c r="F86">
        <v>1</v>
      </c>
      <c r="G86">
        <v>1</v>
      </c>
      <c r="H86">
        <v>3</v>
      </c>
      <c r="I86" t="s">
        <v>140</v>
      </c>
      <c r="J86" t="s">
        <v>142</v>
      </c>
      <c r="K86" t="s">
        <v>141</v>
      </c>
      <c r="L86">
        <v>1339</v>
      </c>
      <c r="N86">
        <v>1007</v>
      </c>
      <c r="O86" t="s">
        <v>135</v>
      </c>
      <c r="P86" t="s">
        <v>135</v>
      </c>
      <c r="Q86">
        <v>1</v>
      </c>
      <c r="W86">
        <v>0</v>
      </c>
      <c r="X86">
        <v>-861814431</v>
      </c>
      <c r="Y86">
        <v>24</v>
      </c>
      <c r="AA86">
        <v>519.79999999999995</v>
      </c>
      <c r="AB86">
        <v>0</v>
      </c>
      <c r="AC86">
        <v>0</v>
      </c>
      <c r="AD86">
        <v>0</v>
      </c>
      <c r="AE86">
        <v>519.79999999999995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0</v>
      </c>
      <c r="AP86">
        <v>1</v>
      </c>
      <c r="AQ86">
        <v>0</v>
      </c>
      <c r="AR86">
        <v>0</v>
      </c>
      <c r="AS86" t="s">
        <v>3</v>
      </c>
      <c r="AT86">
        <v>24</v>
      </c>
      <c r="AU86" t="s">
        <v>3</v>
      </c>
      <c r="AV86">
        <v>0</v>
      </c>
      <c r="AW86">
        <v>1</v>
      </c>
      <c r="AX86">
        <v>-1</v>
      </c>
      <c r="AY86">
        <v>0</v>
      </c>
      <c r="AZ86">
        <v>0</v>
      </c>
      <c r="BA86" t="s">
        <v>3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Y86*Source!I51</f>
        <v>0.36</v>
      </c>
      <c r="CY86">
        <f>AA86</f>
        <v>519.79999999999995</v>
      </c>
      <c r="CZ86">
        <f>AE86</f>
        <v>519.79999999999995</v>
      </c>
      <c r="DA86">
        <f>AI86</f>
        <v>1</v>
      </c>
      <c r="DB86">
        <f t="shared" si="10"/>
        <v>12475.2</v>
      </c>
      <c r="DC86">
        <f t="shared" si="11"/>
        <v>0</v>
      </c>
    </row>
    <row r="87" spans="1:107" x14ac:dyDescent="0.2">
      <c r="A87">
        <f>ROW(Source!A51)</f>
        <v>51</v>
      </c>
      <c r="B87">
        <v>31303232</v>
      </c>
      <c r="C87">
        <v>31303575</v>
      </c>
      <c r="D87">
        <v>29877078</v>
      </c>
      <c r="E87">
        <v>1</v>
      </c>
      <c r="F87">
        <v>1</v>
      </c>
      <c r="G87">
        <v>1</v>
      </c>
      <c r="H87">
        <v>3</v>
      </c>
      <c r="I87" t="s">
        <v>144</v>
      </c>
      <c r="J87" t="s">
        <v>147</v>
      </c>
      <c r="K87" t="s">
        <v>145</v>
      </c>
      <c r="L87">
        <v>1356</v>
      </c>
      <c r="N87">
        <v>1010</v>
      </c>
      <c r="O87" t="s">
        <v>146</v>
      </c>
      <c r="P87" t="s">
        <v>146</v>
      </c>
      <c r="Q87">
        <v>1000</v>
      </c>
      <c r="W87">
        <v>0</v>
      </c>
      <c r="X87">
        <v>-911876401</v>
      </c>
      <c r="Y87">
        <v>39.200000000000003</v>
      </c>
      <c r="AA87">
        <v>1752.6</v>
      </c>
      <c r="AB87">
        <v>0</v>
      </c>
      <c r="AC87">
        <v>0</v>
      </c>
      <c r="AD87">
        <v>0</v>
      </c>
      <c r="AE87">
        <v>1752.6</v>
      </c>
      <c r="AF87">
        <v>0</v>
      </c>
      <c r="AG87">
        <v>0</v>
      </c>
      <c r="AH87">
        <v>0</v>
      </c>
      <c r="AI87">
        <v>1</v>
      </c>
      <c r="AJ87">
        <v>1</v>
      </c>
      <c r="AK87">
        <v>1</v>
      </c>
      <c r="AL87">
        <v>1</v>
      </c>
      <c r="AN87">
        <v>0</v>
      </c>
      <c r="AO87">
        <v>0</v>
      </c>
      <c r="AP87">
        <v>1</v>
      </c>
      <c r="AQ87">
        <v>0</v>
      </c>
      <c r="AR87">
        <v>0</v>
      </c>
      <c r="AS87" t="s">
        <v>3</v>
      </c>
      <c r="AT87">
        <v>39.200000000000003</v>
      </c>
      <c r="AU87" t="s">
        <v>3</v>
      </c>
      <c r="AV87">
        <v>0</v>
      </c>
      <c r="AW87">
        <v>1</v>
      </c>
      <c r="AX87">
        <v>-1</v>
      </c>
      <c r="AY87">
        <v>0</v>
      </c>
      <c r="AZ87">
        <v>0</v>
      </c>
      <c r="BA87" t="s">
        <v>3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Y87*Source!I51</f>
        <v>0.58799999999999997</v>
      </c>
      <c r="CY87">
        <f>AA87</f>
        <v>1752.6</v>
      </c>
      <c r="CZ87">
        <f>AE87</f>
        <v>1752.6</v>
      </c>
      <c r="DA87">
        <f>AI87</f>
        <v>1</v>
      </c>
      <c r="DB87">
        <f t="shared" si="10"/>
        <v>68701.899999999994</v>
      </c>
      <c r="DC87">
        <f t="shared" si="11"/>
        <v>0</v>
      </c>
    </row>
    <row r="88" spans="1:107" x14ac:dyDescent="0.2">
      <c r="A88">
        <f>ROW(Source!A54)</f>
        <v>54</v>
      </c>
      <c r="B88">
        <v>31303232</v>
      </c>
      <c r="C88">
        <v>31303590</v>
      </c>
      <c r="D88">
        <v>28885386</v>
      </c>
      <c r="E88">
        <v>1</v>
      </c>
      <c r="F88">
        <v>1</v>
      </c>
      <c r="G88">
        <v>1</v>
      </c>
      <c r="H88">
        <v>1</v>
      </c>
      <c r="I88" t="s">
        <v>652</v>
      </c>
      <c r="J88" t="s">
        <v>3</v>
      </c>
      <c r="K88" t="s">
        <v>653</v>
      </c>
      <c r="L88">
        <v>1191</v>
      </c>
      <c r="N88">
        <v>1013</v>
      </c>
      <c r="O88" t="s">
        <v>557</v>
      </c>
      <c r="P88" t="s">
        <v>557</v>
      </c>
      <c r="Q88">
        <v>1</v>
      </c>
      <c r="W88">
        <v>0</v>
      </c>
      <c r="X88">
        <v>1010519658</v>
      </c>
      <c r="Y88">
        <v>43.5</v>
      </c>
      <c r="AA88">
        <v>0</v>
      </c>
      <c r="AB88">
        <v>0</v>
      </c>
      <c r="AC88">
        <v>0</v>
      </c>
      <c r="AD88">
        <v>8.64</v>
      </c>
      <c r="AE88">
        <v>0</v>
      </c>
      <c r="AF88">
        <v>0</v>
      </c>
      <c r="AG88">
        <v>0</v>
      </c>
      <c r="AH88">
        <v>8.64</v>
      </c>
      <c r="AI88">
        <v>1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43.5</v>
      </c>
      <c r="AU88" t="s">
        <v>3</v>
      </c>
      <c r="AV88">
        <v>1</v>
      </c>
      <c r="AW88">
        <v>2</v>
      </c>
      <c r="AX88">
        <v>31303597</v>
      </c>
      <c r="AY88">
        <v>1</v>
      </c>
      <c r="AZ88">
        <v>0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Y88*Source!I54</f>
        <v>34.800000000000004</v>
      </c>
      <c r="CY88">
        <f>AD88</f>
        <v>8.64</v>
      </c>
      <c r="CZ88">
        <f>AH88</f>
        <v>8.64</v>
      </c>
      <c r="DA88">
        <f>AL88</f>
        <v>1</v>
      </c>
      <c r="DB88">
        <f t="shared" si="10"/>
        <v>375.8</v>
      </c>
      <c r="DC88">
        <f t="shared" si="11"/>
        <v>0</v>
      </c>
    </row>
    <row r="89" spans="1:107" x14ac:dyDescent="0.2">
      <c r="A89">
        <f>ROW(Source!A54)</f>
        <v>54</v>
      </c>
      <c r="B89">
        <v>31303232</v>
      </c>
      <c r="C89">
        <v>31303590</v>
      </c>
      <c r="D89">
        <v>28880682</v>
      </c>
      <c r="E89">
        <v>1</v>
      </c>
      <c r="F89">
        <v>1</v>
      </c>
      <c r="G89">
        <v>1</v>
      </c>
      <c r="H89">
        <v>1</v>
      </c>
      <c r="I89" t="s">
        <v>564</v>
      </c>
      <c r="J89" t="s">
        <v>3</v>
      </c>
      <c r="K89" t="s">
        <v>565</v>
      </c>
      <c r="L89">
        <v>1191</v>
      </c>
      <c r="N89">
        <v>1013</v>
      </c>
      <c r="O89" t="s">
        <v>557</v>
      </c>
      <c r="P89" t="s">
        <v>557</v>
      </c>
      <c r="Q89">
        <v>1</v>
      </c>
      <c r="W89">
        <v>0</v>
      </c>
      <c r="X89">
        <v>-1417349443</v>
      </c>
      <c r="Y89">
        <v>7.0000000000000007E-2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1</v>
      </c>
      <c r="AJ89">
        <v>1</v>
      </c>
      <c r="AK89">
        <v>1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7.0000000000000007E-2</v>
      </c>
      <c r="AU89" t="s">
        <v>3</v>
      </c>
      <c r="AV89">
        <v>2</v>
      </c>
      <c r="AW89">
        <v>2</v>
      </c>
      <c r="AX89">
        <v>31303598</v>
      </c>
      <c r="AY89">
        <v>1</v>
      </c>
      <c r="AZ89">
        <v>0</v>
      </c>
      <c r="BA89">
        <v>89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Y89*Source!I54</f>
        <v>5.6000000000000008E-2</v>
      </c>
      <c r="CY89">
        <f>AD89</f>
        <v>0</v>
      </c>
      <c r="CZ89">
        <f>AH89</f>
        <v>0</v>
      </c>
      <c r="DA89">
        <f>AL89</f>
        <v>1</v>
      </c>
      <c r="DB89">
        <f t="shared" si="10"/>
        <v>0</v>
      </c>
      <c r="DC89">
        <f t="shared" si="11"/>
        <v>0</v>
      </c>
    </row>
    <row r="90" spans="1:107" x14ac:dyDescent="0.2">
      <c r="A90">
        <f>ROW(Source!A54)</f>
        <v>54</v>
      </c>
      <c r="B90">
        <v>31303232</v>
      </c>
      <c r="C90">
        <v>31303590</v>
      </c>
      <c r="D90">
        <v>29939320</v>
      </c>
      <c r="E90">
        <v>1</v>
      </c>
      <c r="F90">
        <v>1</v>
      </c>
      <c r="G90">
        <v>1</v>
      </c>
      <c r="H90">
        <v>2</v>
      </c>
      <c r="I90" t="s">
        <v>579</v>
      </c>
      <c r="J90" t="s">
        <v>580</v>
      </c>
      <c r="K90" t="s">
        <v>581</v>
      </c>
      <c r="L90">
        <v>1368</v>
      </c>
      <c r="N90">
        <v>1011</v>
      </c>
      <c r="O90" t="s">
        <v>561</v>
      </c>
      <c r="P90" t="s">
        <v>561</v>
      </c>
      <c r="Q90">
        <v>1</v>
      </c>
      <c r="W90">
        <v>0</v>
      </c>
      <c r="X90">
        <v>1372534845</v>
      </c>
      <c r="Y90">
        <v>7.0000000000000007E-2</v>
      </c>
      <c r="AA90">
        <v>0</v>
      </c>
      <c r="AB90">
        <v>65.709999999999994</v>
      </c>
      <c r="AC90">
        <v>11.6</v>
      </c>
      <c r="AD90">
        <v>0</v>
      </c>
      <c r="AE90">
        <v>0</v>
      </c>
      <c r="AF90">
        <v>65.709999999999994</v>
      </c>
      <c r="AG90">
        <v>11.6</v>
      </c>
      <c r="AH90">
        <v>0</v>
      </c>
      <c r="AI90">
        <v>1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7.0000000000000007E-2</v>
      </c>
      <c r="AU90" t="s">
        <v>3</v>
      </c>
      <c r="AV90">
        <v>0</v>
      </c>
      <c r="AW90">
        <v>2</v>
      </c>
      <c r="AX90">
        <v>31303599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Y90*Source!I54</f>
        <v>5.6000000000000008E-2</v>
      </c>
      <c r="CY90">
        <f>AB90</f>
        <v>65.709999999999994</v>
      </c>
      <c r="CZ90">
        <f>AF90</f>
        <v>65.709999999999994</v>
      </c>
      <c r="DA90">
        <f>AJ90</f>
        <v>1</v>
      </c>
      <c r="DB90">
        <f t="shared" si="10"/>
        <v>4.5999999999999996</v>
      </c>
      <c r="DC90">
        <f t="shared" si="11"/>
        <v>0.8</v>
      </c>
    </row>
    <row r="91" spans="1:107" x14ac:dyDescent="0.2">
      <c r="A91">
        <f>ROW(Source!A54)</f>
        <v>54</v>
      </c>
      <c r="B91">
        <v>31303232</v>
      </c>
      <c r="C91">
        <v>31303590</v>
      </c>
      <c r="D91">
        <v>29860730</v>
      </c>
      <c r="E91">
        <v>1</v>
      </c>
      <c r="F91">
        <v>1</v>
      </c>
      <c r="G91">
        <v>1</v>
      </c>
      <c r="H91">
        <v>3</v>
      </c>
      <c r="I91" t="s">
        <v>162</v>
      </c>
      <c r="J91" t="s">
        <v>164</v>
      </c>
      <c r="K91" t="s">
        <v>163</v>
      </c>
      <c r="L91">
        <v>1339</v>
      </c>
      <c r="N91">
        <v>1007</v>
      </c>
      <c r="O91" t="s">
        <v>135</v>
      </c>
      <c r="P91" t="s">
        <v>135</v>
      </c>
      <c r="Q91">
        <v>1</v>
      </c>
      <c r="W91">
        <v>0</v>
      </c>
      <c r="X91">
        <v>-493139387</v>
      </c>
      <c r="Y91">
        <v>8.9999999999999993E-3</v>
      </c>
      <c r="AA91">
        <v>1100</v>
      </c>
      <c r="AB91">
        <v>0</v>
      </c>
      <c r="AC91">
        <v>0</v>
      </c>
      <c r="AD91">
        <v>0</v>
      </c>
      <c r="AE91">
        <v>1100</v>
      </c>
      <c r="AF91">
        <v>0</v>
      </c>
      <c r="AG91">
        <v>0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0</v>
      </c>
      <c r="AP91">
        <v>1</v>
      </c>
      <c r="AQ91">
        <v>0</v>
      </c>
      <c r="AR91">
        <v>0</v>
      </c>
      <c r="AS91" t="s">
        <v>3</v>
      </c>
      <c r="AT91">
        <v>8.9999999999999993E-3</v>
      </c>
      <c r="AU91" t="s">
        <v>3</v>
      </c>
      <c r="AV91">
        <v>0</v>
      </c>
      <c r="AW91">
        <v>1</v>
      </c>
      <c r="AX91">
        <v>-1</v>
      </c>
      <c r="AY91">
        <v>0</v>
      </c>
      <c r="AZ91">
        <v>0</v>
      </c>
      <c r="BA91" t="s">
        <v>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Y91*Source!I54</f>
        <v>7.1999999999999998E-3</v>
      </c>
      <c r="CY91">
        <f>AA91</f>
        <v>1100</v>
      </c>
      <c r="CZ91">
        <f>AE91</f>
        <v>1100</v>
      </c>
      <c r="DA91">
        <f>AI91</f>
        <v>1</v>
      </c>
      <c r="DB91">
        <f t="shared" si="10"/>
        <v>9.9</v>
      </c>
      <c r="DC91">
        <f t="shared" si="11"/>
        <v>0</v>
      </c>
    </row>
    <row r="92" spans="1:107" x14ac:dyDescent="0.2">
      <c r="A92">
        <f>ROW(Source!A54)</f>
        <v>54</v>
      </c>
      <c r="B92">
        <v>31303232</v>
      </c>
      <c r="C92">
        <v>31303590</v>
      </c>
      <c r="D92">
        <v>29860731</v>
      </c>
      <c r="E92">
        <v>1</v>
      </c>
      <c r="F92">
        <v>1</v>
      </c>
      <c r="G92">
        <v>1</v>
      </c>
      <c r="H92">
        <v>3</v>
      </c>
      <c r="I92" t="s">
        <v>166</v>
      </c>
      <c r="J92" t="s">
        <v>168</v>
      </c>
      <c r="K92" t="s">
        <v>167</v>
      </c>
      <c r="L92">
        <v>1348</v>
      </c>
      <c r="N92">
        <v>1009</v>
      </c>
      <c r="O92" t="s">
        <v>37</v>
      </c>
      <c r="P92" t="s">
        <v>37</v>
      </c>
      <c r="Q92">
        <v>1000</v>
      </c>
      <c r="W92">
        <v>0</v>
      </c>
      <c r="X92">
        <v>-1632036893</v>
      </c>
      <c r="Y92">
        <v>3.5000000000000003E-2</v>
      </c>
      <c r="AA92">
        <v>7369.5</v>
      </c>
      <c r="AB92">
        <v>0</v>
      </c>
      <c r="AC92">
        <v>0</v>
      </c>
      <c r="AD92">
        <v>0</v>
      </c>
      <c r="AE92">
        <v>7369.5</v>
      </c>
      <c r="AF92">
        <v>0</v>
      </c>
      <c r="AG92">
        <v>0</v>
      </c>
      <c r="AH92">
        <v>0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0</v>
      </c>
      <c r="AP92">
        <v>1</v>
      </c>
      <c r="AQ92">
        <v>0</v>
      </c>
      <c r="AR92">
        <v>0</v>
      </c>
      <c r="AS92" t="s">
        <v>3</v>
      </c>
      <c r="AT92">
        <v>3.5000000000000003E-2</v>
      </c>
      <c r="AU92" t="s">
        <v>3</v>
      </c>
      <c r="AV92">
        <v>0</v>
      </c>
      <c r="AW92">
        <v>1</v>
      </c>
      <c r="AX92">
        <v>-1</v>
      </c>
      <c r="AY92">
        <v>0</v>
      </c>
      <c r="AZ92">
        <v>0</v>
      </c>
      <c r="BA92" t="s">
        <v>3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Y92*Source!I54</f>
        <v>2.8000000000000004E-2</v>
      </c>
      <c r="CY92">
        <f>AA92</f>
        <v>7369.5</v>
      </c>
      <c r="CZ92">
        <f>AE92</f>
        <v>7369.5</v>
      </c>
      <c r="DA92">
        <f>AI92</f>
        <v>1</v>
      </c>
      <c r="DB92">
        <f t="shared" si="10"/>
        <v>257.89999999999998</v>
      </c>
      <c r="DC92">
        <f t="shared" si="11"/>
        <v>0</v>
      </c>
    </row>
    <row r="93" spans="1:107" x14ac:dyDescent="0.2">
      <c r="A93">
        <f>ROW(Source!A54)</f>
        <v>54</v>
      </c>
      <c r="B93">
        <v>31303232</v>
      </c>
      <c r="C93">
        <v>31303590</v>
      </c>
      <c r="D93">
        <v>29887498</v>
      </c>
      <c r="E93">
        <v>1</v>
      </c>
      <c r="F93">
        <v>1</v>
      </c>
      <c r="G93">
        <v>1</v>
      </c>
      <c r="H93">
        <v>3</v>
      </c>
      <c r="I93" t="s">
        <v>654</v>
      </c>
      <c r="J93" t="s">
        <v>655</v>
      </c>
      <c r="K93" t="s">
        <v>656</v>
      </c>
      <c r="L93">
        <v>1327</v>
      </c>
      <c r="N93">
        <v>1005</v>
      </c>
      <c r="O93" t="s">
        <v>73</v>
      </c>
      <c r="P93" t="s">
        <v>73</v>
      </c>
      <c r="Q93">
        <v>1</v>
      </c>
      <c r="W93">
        <v>0</v>
      </c>
      <c r="X93">
        <v>-995787451</v>
      </c>
      <c r="Y93">
        <v>3.4</v>
      </c>
      <c r="AA93">
        <v>35.22</v>
      </c>
      <c r="AB93">
        <v>0</v>
      </c>
      <c r="AC93">
        <v>0</v>
      </c>
      <c r="AD93">
        <v>0</v>
      </c>
      <c r="AE93">
        <v>35.22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0</v>
      </c>
      <c r="AQ93">
        <v>0</v>
      </c>
      <c r="AR93">
        <v>0</v>
      </c>
      <c r="AS93" t="s">
        <v>3</v>
      </c>
      <c r="AT93">
        <v>3.4</v>
      </c>
      <c r="AU93" t="s">
        <v>3</v>
      </c>
      <c r="AV93">
        <v>0</v>
      </c>
      <c r="AW93">
        <v>2</v>
      </c>
      <c r="AX93">
        <v>31303602</v>
      </c>
      <c r="AY93">
        <v>1</v>
      </c>
      <c r="AZ93">
        <v>0</v>
      </c>
      <c r="BA93">
        <v>93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Y93*Source!I54</f>
        <v>2.72</v>
      </c>
      <c r="CY93">
        <f>AA93</f>
        <v>35.22</v>
      </c>
      <c r="CZ93">
        <f>AE93</f>
        <v>35.22</v>
      </c>
      <c r="DA93">
        <f>AI93</f>
        <v>1</v>
      </c>
      <c r="DB93">
        <f t="shared" si="10"/>
        <v>119.8</v>
      </c>
      <c r="DC93">
        <f t="shared" si="11"/>
        <v>0</v>
      </c>
    </row>
    <row r="94" spans="1:107" x14ac:dyDescent="0.2">
      <c r="A94">
        <f>ROW(Source!A57)</f>
        <v>57</v>
      </c>
      <c r="B94">
        <v>31303232</v>
      </c>
      <c r="C94">
        <v>31303605</v>
      </c>
      <c r="D94">
        <v>28891334</v>
      </c>
      <c r="E94">
        <v>1</v>
      </c>
      <c r="F94">
        <v>1</v>
      </c>
      <c r="G94">
        <v>1</v>
      </c>
      <c r="H94">
        <v>1</v>
      </c>
      <c r="I94" t="s">
        <v>657</v>
      </c>
      <c r="J94" t="s">
        <v>3</v>
      </c>
      <c r="K94" t="s">
        <v>658</v>
      </c>
      <c r="L94">
        <v>1191</v>
      </c>
      <c r="N94">
        <v>1013</v>
      </c>
      <c r="O94" t="s">
        <v>557</v>
      </c>
      <c r="P94" t="s">
        <v>557</v>
      </c>
      <c r="Q94">
        <v>1</v>
      </c>
      <c r="W94">
        <v>0</v>
      </c>
      <c r="X94">
        <v>687044855</v>
      </c>
      <c r="Y94">
        <v>128.79999999999998</v>
      </c>
      <c r="AA94">
        <v>0</v>
      </c>
      <c r="AB94">
        <v>0</v>
      </c>
      <c r="AC94">
        <v>0</v>
      </c>
      <c r="AD94">
        <v>10.06</v>
      </c>
      <c r="AE94">
        <v>0</v>
      </c>
      <c r="AF94">
        <v>0</v>
      </c>
      <c r="AG94">
        <v>0</v>
      </c>
      <c r="AH94">
        <v>10.06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112</v>
      </c>
      <c r="AU94" t="s">
        <v>62</v>
      </c>
      <c r="AV94">
        <v>1</v>
      </c>
      <c r="AW94">
        <v>2</v>
      </c>
      <c r="AX94">
        <v>31303610</v>
      </c>
      <c r="AY94">
        <v>1</v>
      </c>
      <c r="AZ94">
        <v>0</v>
      </c>
      <c r="BA94">
        <v>94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Y94*Source!I57</f>
        <v>91.447999999999979</v>
      </c>
      <c r="CY94">
        <f>AD94</f>
        <v>10.06</v>
      </c>
      <c r="CZ94">
        <f>AH94</f>
        <v>10.06</v>
      </c>
      <c r="DA94">
        <f>AL94</f>
        <v>1</v>
      </c>
      <c r="DB94">
        <f>ROUND((ROUND(AT94*CZ94,2)*1.15),1)</f>
        <v>1295.7</v>
      </c>
      <c r="DC94">
        <f>ROUND((ROUND(AT94*AG94,2)*1.15),1)</f>
        <v>0</v>
      </c>
    </row>
    <row r="95" spans="1:107" x14ac:dyDescent="0.2">
      <c r="A95">
        <f>ROW(Source!A57)</f>
        <v>57</v>
      </c>
      <c r="B95">
        <v>31303232</v>
      </c>
      <c r="C95">
        <v>31303605</v>
      </c>
      <c r="D95">
        <v>29938125</v>
      </c>
      <c r="E95">
        <v>1</v>
      </c>
      <c r="F95">
        <v>1</v>
      </c>
      <c r="G95">
        <v>1</v>
      </c>
      <c r="H95">
        <v>2</v>
      </c>
      <c r="I95" t="s">
        <v>659</v>
      </c>
      <c r="J95" t="s">
        <v>660</v>
      </c>
      <c r="K95" t="s">
        <v>661</v>
      </c>
      <c r="L95">
        <v>1368</v>
      </c>
      <c r="N95">
        <v>1011</v>
      </c>
      <c r="O95" t="s">
        <v>561</v>
      </c>
      <c r="P95" t="s">
        <v>561</v>
      </c>
      <c r="Q95">
        <v>1</v>
      </c>
      <c r="W95">
        <v>0</v>
      </c>
      <c r="X95">
        <v>941837819</v>
      </c>
      <c r="Y95">
        <v>3.95</v>
      </c>
      <c r="AA95">
        <v>0</v>
      </c>
      <c r="AB95">
        <v>3.28</v>
      </c>
      <c r="AC95">
        <v>0</v>
      </c>
      <c r="AD95">
        <v>0</v>
      </c>
      <c r="AE95">
        <v>0</v>
      </c>
      <c r="AF95">
        <v>3.28</v>
      </c>
      <c r="AG95">
        <v>0</v>
      </c>
      <c r="AH95">
        <v>0</v>
      </c>
      <c r="AI95">
        <v>1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3.16</v>
      </c>
      <c r="AU95" t="s">
        <v>61</v>
      </c>
      <c r="AV95">
        <v>0</v>
      </c>
      <c r="AW95">
        <v>2</v>
      </c>
      <c r="AX95">
        <v>31303611</v>
      </c>
      <c r="AY95">
        <v>1</v>
      </c>
      <c r="AZ95">
        <v>0</v>
      </c>
      <c r="BA95">
        <v>95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Y95*Source!I57</f>
        <v>2.8045</v>
      </c>
      <c r="CY95">
        <f>AB95</f>
        <v>3.28</v>
      </c>
      <c r="CZ95">
        <f>AF95</f>
        <v>3.28</v>
      </c>
      <c r="DA95">
        <f>AJ95</f>
        <v>1</v>
      </c>
      <c r="DB95">
        <f>ROUND((ROUND(AT95*CZ95,2)*1.25),1)</f>
        <v>13</v>
      </c>
      <c r="DC95">
        <f>ROUND((ROUND(AT95*AG95,2)*1.25),1)</f>
        <v>0</v>
      </c>
    </row>
    <row r="96" spans="1:107" x14ac:dyDescent="0.2">
      <c r="A96">
        <f>ROW(Source!A57)</f>
        <v>57</v>
      </c>
      <c r="B96">
        <v>31303232</v>
      </c>
      <c r="C96">
        <v>31303605</v>
      </c>
      <c r="D96">
        <v>29857538</v>
      </c>
      <c r="E96">
        <v>1</v>
      </c>
      <c r="F96">
        <v>1</v>
      </c>
      <c r="G96">
        <v>1</v>
      </c>
      <c r="H96">
        <v>3</v>
      </c>
      <c r="I96" t="s">
        <v>649</v>
      </c>
      <c r="J96" t="s">
        <v>650</v>
      </c>
      <c r="K96" t="s">
        <v>651</v>
      </c>
      <c r="L96">
        <v>1339</v>
      </c>
      <c r="N96">
        <v>1007</v>
      </c>
      <c r="O96" t="s">
        <v>135</v>
      </c>
      <c r="P96" t="s">
        <v>135</v>
      </c>
      <c r="Q96">
        <v>1</v>
      </c>
      <c r="W96">
        <v>0</v>
      </c>
      <c r="X96">
        <v>-1660354250</v>
      </c>
      <c r="Y96">
        <v>0.35</v>
      </c>
      <c r="AA96">
        <v>2.44</v>
      </c>
      <c r="AB96">
        <v>0</v>
      </c>
      <c r="AC96">
        <v>0</v>
      </c>
      <c r="AD96">
        <v>0</v>
      </c>
      <c r="AE96">
        <v>2.44</v>
      </c>
      <c r="AF96">
        <v>0</v>
      </c>
      <c r="AG96">
        <v>0</v>
      </c>
      <c r="AH96">
        <v>0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0</v>
      </c>
      <c r="AQ96">
        <v>0</v>
      </c>
      <c r="AR96">
        <v>0</v>
      </c>
      <c r="AS96" t="s">
        <v>3</v>
      </c>
      <c r="AT96">
        <v>0.35</v>
      </c>
      <c r="AU96" t="s">
        <v>3</v>
      </c>
      <c r="AV96">
        <v>0</v>
      </c>
      <c r="AW96">
        <v>2</v>
      </c>
      <c r="AX96">
        <v>31303612</v>
      </c>
      <c r="AY96">
        <v>1</v>
      </c>
      <c r="AZ96">
        <v>0</v>
      </c>
      <c r="BA96">
        <v>96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Y96*Source!I57</f>
        <v>0.24849999999999997</v>
      </c>
      <c r="CY96">
        <f>AA96</f>
        <v>2.44</v>
      </c>
      <c r="CZ96">
        <f>AE96</f>
        <v>2.44</v>
      </c>
      <c r="DA96">
        <f>AI96</f>
        <v>1</v>
      </c>
      <c r="DB96">
        <f>ROUND(ROUND(AT96*CZ96,2),1)</f>
        <v>0.9</v>
      </c>
      <c r="DC96">
        <f>ROUND(ROUND(AT96*AG96,2),1)</f>
        <v>0</v>
      </c>
    </row>
    <row r="97" spans="1:107" x14ac:dyDescent="0.2">
      <c r="A97">
        <f>ROW(Source!A57)</f>
        <v>57</v>
      </c>
      <c r="B97">
        <v>31303232</v>
      </c>
      <c r="C97">
        <v>31303605</v>
      </c>
      <c r="D97">
        <v>29863127</v>
      </c>
      <c r="E97">
        <v>1</v>
      </c>
      <c r="F97">
        <v>1</v>
      </c>
      <c r="G97">
        <v>1</v>
      </c>
      <c r="H97">
        <v>3</v>
      </c>
      <c r="I97" t="s">
        <v>662</v>
      </c>
      <c r="J97" t="s">
        <v>663</v>
      </c>
      <c r="K97" t="s">
        <v>664</v>
      </c>
      <c r="L97">
        <v>1339</v>
      </c>
      <c r="N97">
        <v>1007</v>
      </c>
      <c r="O97" t="s">
        <v>135</v>
      </c>
      <c r="P97" t="s">
        <v>135</v>
      </c>
      <c r="Q97">
        <v>1</v>
      </c>
      <c r="W97">
        <v>0</v>
      </c>
      <c r="X97">
        <v>-1001479081</v>
      </c>
      <c r="Y97">
        <v>1.9</v>
      </c>
      <c r="AA97">
        <v>517.91</v>
      </c>
      <c r="AB97">
        <v>0</v>
      </c>
      <c r="AC97">
        <v>0</v>
      </c>
      <c r="AD97">
        <v>0</v>
      </c>
      <c r="AE97">
        <v>517.91</v>
      </c>
      <c r="AF97">
        <v>0</v>
      </c>
      <c r="AG97">
        <v>0</v>
      </c>
      <c r="AH97">
        <v>0</v>
      </c>
      <c r="AI97">
        <v>1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 t="s">
        <v>3</v>
      </c>
      <c r="AT97">
        <v>1.9</v>
      </c>
      <c r="AU97" t="s">
        <v>3</v>
      </c>
      <c r="AV97">
        <v>0</v>
      </c>
      <c r="AW97">
        <v>2</v>
      </c>
      <c r="AX97">
        <v>31303613</v>
      </c>
      <c r="AY97">
        <v>1</v>
      </c>
      <c r="AZ97">
        <v>0</v>
      </c>
      <c r="BA97">
        <v>97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Y97*Source!I57</f>
        <v>1.349</v>
      </c>
      <c r="CY97">
        <f>AA97</f>
        <v>517.91</v>
      </c>
      <c r="CZ97">
        <f>AE97</f>
        <v>517.91</v>
      </c>
      <c r="DA97">
        <f>AI97</f>
        <v>1</v>
      </c>
      <c r="DB97">
        <f>ROUND(ROUND(AT97*CZ97,2),1)</f>
        <v>984</v>
      </c>
      <c r="DC97">
        <f>ROUND(ROUND(AT97*AG97,2),1)</f>
        <v>0</v>
      </c>
    </row>
    <row r="98" spans="1:107" x14ac:dyDescent="0.2">
      <c r="A98">
        <f>ROW(Source!A58)</f>
        <v>58</v>
      </c>
      <c r="B98">
        <v>31303232</v>
      </c>
      <c r="C98">
        <v>31303614</v>
      </c>
      <c r="D98">
        <v>28885970</v>
      </c>
      <c r="E98">
        <v>1</v>
      </c>
      <c r="F98">
        <v>1</v>
      </c>
      <c r="G98">
        <v>1</v>
      </c>
      <c r="H98">
        <v>1</v>
      </c>
      <c r="I98" t="s">
        <v>665</v>
      </c>
      <c r="J98" t="s">
        <v>3</v>
      </c>
      <c r="K98" t="s">
        <v>666</v>
      </c>
      <c r="L98">
        <v>1191</v>
      </c>
      <c r="N98">
        <v>1013</v>
      </c>
      <c r="O98" t="s">
        <v>557</v>
      </c>
      <c r="P98" t="s">
        <v>557</v>
      </c>
      <c r="Q98">
        <v>1</v>
      </c>
      <c r="W98">
        <v>0</v>
      </c>
      <c r="X98">
        <v>-598469600</v>
      </c>
      <c r="Y98">
        <v>234.66899999999998</v>
      </c>
      <c r="AA98">
        <v>0</v>
      </c>
      <c r="AB98">
        <v>0</v>
      </c>
      <c r="AC98">
        <v>0</v>
      </c>
      <c r="AD98">
        <v>9.2899999999999991</v>
      </c>
      <c r="AE98">
        <v>0</v>
      </c>
      <c r="AF98">
        <v>0</v>
      </c>
      <c r="AG98">
        <v>0</v>
      </c>
      <c r="AH98">
        <v>9.2899999999999991</v>
      </c>
      <c r="AI98">
        <v>1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204.06</v>
      </c>
      <c r="AU98" t="s">
        <v>62</v>
      </c>
      <c r="AV98">
        <v>1</v>
      </c>
      <c r="AW98">
        <v>2</v>
      </c>
      <c r="AX98">
        <v>31303620</v>
      </c>
      <c r="AY98">
        <v>1</v>
      </c>
      <c r="AZ98">
        <v>0</v>
      </c>
      <c r="BA98">
        <v>98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Y98*Source!I58</f>
        <v>56.320559999999993</v>
      </c>
      <c r="CY98">
        <f>AD98</f>
        <v>9.2899999999999991</v>
      </c>
      <c r="CZ98">
        <f>AH98</f>
        <v>9.2899999999999991</v>
      </c>
      <c r="DA98">
        <f>AL98</f>
        <v>1</v>
      </c>
      <c r="DB98">
        <f>ROUND((ROUND(AT98*CZ98,2)*1.15),1)</f>
        <v>2180.1</v>
      </c>
      <c r="DC98">
        <f>ROUND((ROUND(AT98*AG98,2)*1.15),1)</f>
        <v>0</v>
      </c>
    </row>
    <row r="99" spans="1:107" x14ac:dyDescent="0.2">
      <c r="A99">
        <f>ROW(Source!A58)</f>
        <v>58</v>
      </c>
      <c r="B99">
        <v>31303232</v>
      </c>
      <c r="C99">
        <v>31303614</v>
      </c>
      <c r="D99">
        <v>28880682</v>
      </c>
      <c r="E99">
        <v>1</v>
      </c>
      <c r="F99">
        <v>1</v>
      </c>
      <c r="G99">
        <v>1</v>
      </c>
      <c r="H99">
        <v>1</v>
      </c>
      <c r="I99" t="s">
        <v>564</v>
      </c>
      <c r="J99" t="s">
        <v>3</v>
      </c>
      <c r="K99" t="s">
        <v>565</v>
      </c>
      <c r="L99">
        <v>1191</v>
      </c>
      <c r="N99">
        <v>1013</v>
      </c>
      <c r="O99" t="s">
        <v>557</v>
      </c>
      <c r="P99" t="s">
        <v>557</v>
      </c>
      <c r="Q99">
        <v>1</v>
      </c>
      <c r="W99">
        <v>0</v>
      </c>
      <c r="X99">
        <v>-1417349443</v>
      </c>
      <c r="Y99">
        <v>2.06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0</v>
      </c>
      <c r="AQ99">
        <v>0</v>
      </c>
      <c r="AR99">
        <v>0</v>
      </c>
      <c r="AS99" t="s">
        <v>3</v>
      </c>
      <c r="AT99">
        <v>2.06</v>
      </c>
      <c r="AU99" t="s">
        <v>3</v>
      </c>
      <c r="AV99">
        <v>2</v>
      </c>
      <c r="AW99">
        <v>2</v>
      </c>
      <c r="AX99">
        <v>31303621</v>
      </c>
      <c r="AY99">
        <v>1</v>
      </c>
      <c r="AZ99">
        <v>2048</v>
      </c>
      <c r="BA99">
        <v>99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Y99*Source!I58</f>
        <v>0.49440000000000001</v>
      </c>
      <c r="CY99">
        <f>AD99</f>
        <v>0</v>
      </c>
      <c r="CZ99">
        <f>AH99</f>
        <v>0</v>
      </c>
      <c r="DA99">
        <f>AL99</f>
        <v>1</v>
      </c>
      <c r="DB99">
        <f>ROUND(ROUND(AT99*CZ99,2),1)</f>
        <v>0</v>
      </c>
      <c r="DC99">
        <f>ROUND(ROUND(AT99*AG99,2),1)</f>
        <v>0</v>
      </c>
    </row>
    <row r="100" spans="1:107" x14ac:dyDescent="0.2">
      <c r="A100">
        <f>ROW(Source!A58)</f>
        <v>58</v>
      </c>
      <c r="B100">
        <v>31303232</v>
      </c>
      <c r="C100">
        <v>31303614</v>
      </c>
      <c r="D100">
        <v>29938220</v>
      </c>
      <c r="E100">
        <v>1</v>
      </c>
      <c r="F100">
        <v>1</v>
      </c>
      <c r="G100">
        <v>1</v>
      </c>
      <c r="H100">
        <v>2</v>
      </c>
      <c r="I100" t="s">
        <v>566</v>
      </c>
      <c r="J100" t="s">
        <v>567</v>
      </c>
      <c r="K100" t="s">
        <v>568</v>
      </c>
      <c r="L100">
        <v>1368</v>
      </c>
      <c r="N100">
        <v>1011</v>
      </c>
      <c r="O100" t="s">
        <v>561</v>
      </c>
      <c r="P100" t="s">
        <v>561</v>
      </c>
      <c r="Q100">
        <v>1</v>
      </c>
      <c r="W100">
        <v>0</v>
      </c>
      <c r="X100">
        <v>1188625873</v>
      </c>
      <c r="Y100">
        <v>2.5750000000000002</v>
      </c>
      <c r="AA100">
        <v>0</v>
      </c>
      <c r="AB100">
        <v>31.26</v>
      </c>
      <c r="AC100">
        <v>13.5</v>
      </c>
      <c r="AD100">
        <v>0</v>
      </c>
      <c r="AE100">
        <v>0</v>
      </c>
      <c r="AF100">
        <v>31.26</v>
      </c>
      <c r="AG100">
        <v>13.5</v>
      </c>
      <c r="AH100">
        <v>0</v>
      </c>
      <c r="AI100">
        <v>1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2.06</v>
      </c>
      <c r="AU100" t="s">
        <v>61</v>
      </c>
      <c r="AV100">
        <v>0</v>
      </c>
      <c r="AW100">
        <v>2</v>
      </c>
      <c r="AX100">
        <v>31303622</v>
      </c>
      <c r="AY100">
        <v>1</v>
      </c>
      <c r="AZ100">
        <v>0</v>
      </c>
      <c r="BA100">
        <v>100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Y100*Source!I58</f>
        <v>0.61799999999999999</v>
      </c>
      <c r="CY100">
        <f>AB100</f>
        <v>31.26</v>
      </c>
      <c r="CZ100">
        <f>AF100</f>
        <v>31.26</v>
      </c>
      <c r="DA100">
        <f>AJ100</f>
        <v>1</v>
      </c>
      <c r="DB100">
        <f>ROUND((ROUND(AT100*CZ100,2)*1.25),1)</f>
        <v>80.5</v>
      </c>
      <c r="DC100">
        <f>ROUND((ROUND(AT100*AG100,2)*1.25),1)</f>
        <v>34.799999999999997</v>
      </c>
    </row>
    <row r="101" spans="1:107" x14ac:dyDescent="0.2">
      <c r="A101">
        <f>ROW(Source!A58)</f>
        <v>58</v>
      </c>
      <c r="B101">
        <v>31303232</v>
      </c>
      <c r="C101">
        <v>31303614</v>
      </c>
      <c r="D101">
        <v>29863071</v>
      </c>
      <c r="E101">
        <v>1</v>
      </c>
      <c r="F101">
        <v>1</v>
      </c>
      <c r="G101">
        <v>1</v>
      </c>
      <c r="H101">
        <v>3</v>
      </c>
      <c r="I101" t="s">
        <v>667</v>
      </c>
      <c r="J101" t="s">
        <v>668</v>
      </c>
      <c r="K101" t="s">
        <v>669</v>
      </c>
      <c r="L101">
        <v>1339</v>
      </c>
      <c r="N101">
        <v>1007</v>
      </c>
      <c r="O101" t="s">
        <v>135</v>
      </c>
      <c r="P101" t="s">
        <v>135</v>
      </c>
      <c r="Q101">
        <v>1</v>
      </c>
      <c r="W101">
        <v>0</v>
      </c>
      <c r="X101">
        <v>-1813551736</v>
      </c>
      <c r="Y101">
        <v>4.3</v>
      </c>
      <c r="AA101">
        <v>510.4</v>
      </c>
      <c r="AB101">
        <v>0</v>
      </c>
      <c r="AC101">
        <v>0</v>
      </c>
      <c r="AD101">
        <v>0</v>
      </c>
      <c r="AE101">
        <v>510.4</v>
      </c>
      <c r="AF101">
        <v>0</v>
      </c>
      <c r="AG101">
        <v>0</v>
      </c>
      <c r="AH101">
        <v>0</v>
      </c>
      <c r="AI101">
        <v>1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0</v>
      </c>
      <c r="AQ101">
        <v>0</v>
      </c>
      <c r="AR101">
        <v>0</v>
      </c>
      <c r="AS101" t="s">
        <v>3</v>
      </c>
      <c r="AT101">
        <v>4.3</v>
      </c>
      <c r="AU101" t="s">
        <v>3</v>
      </c>
      <c r="AV101">
        <v>0</v>
      </c>
      <c r="AW101">
        <v>2</v>
      </c>
      <c r="AX101">
        <v>31303623</v>
      </c>
      <c r="AY101">
        <v>1</v>
      </c>
      <c r="AZ101">
        <v>0</v>
      </c>
      <c r="BA101">
        <v>101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Y101*Source!I58</f>
        <v>1.032</v>
      </c>
      <c r="CY101">
        <f>AA101</f>
        <v>510.4</v>
      </c>
      <c r="CZ101">
        <f>AE101</f>
        <v>510.4</v>
      </c>
      <c r="DA101">
        <f>AI101</f>
        <v>1</v>
      </c>
      <c r="DB101">
        <f>ROUND(ROUND(AT101*CZ101,2),1)</f>
        <v>2194.6999999999998</v>
      </c>
      <c r="DC101">
        <f>ROUND(ROUND(AT101*AG101,2),1)</f>
        <v>0</v>
      </c>
    </row>
    <row r="102" spans="1:107" x14ac:dyDescent="0.2">
      <c r="A102">
        <f>ROW(Source!A58)</f>
        <v>58</v>
      </c>
      <c r="B102">
        <v>31303232</v>
      </c>
      <c r="C102">
        <v>31303614</v>
      </c>
      <c r="D102">
        <v>29863127</v>
      </c>
      <c r="E102">
        <v>1</v>
      </c>
      <c r="F102">
        <v>1</v>
      </c>
      <c r="G102">
        <v>1</v>
      </c>
      <c r="H102">
        <v>3</v>
      </c>
      <c r="I102" t="s">
        <v>662</v>
      </c>
      <c r="J102" t="s">
        <v>663</v>
      </c>
      <c r="K102" t="s">
        <v>664</v>
      </c>
      <c r="L102">
        <v>1339</v>
      </c>
      <c r="N102">
        <v>1007</v>
      </c>
      <c r="O102" t="s">
        <v>135</v>
      </c>
      <c r="P102" t="s">
        <v>135</v>
      </c>
      <c r="Q102">
        <v>1</v>
      </c>
      <c r="W102">
        <v>0</v>
      </c>
      <c r="X102">
        <v>-1001479081</v>
      </c>
      <c r="Y102">
        <v>0.1</v>
      </c>
      <c r="AA102">
        <v>517.91</v>
      </c>
      <c r="AB102">
        <v>0</v>
      </c>
      <c r="AC102">
        <v>0</v>
      </c>
      <c r="AD102">
        <v>0</v>
      </c>
      <c r="AE102">
        <v>517.91</v>
      </c>
      <c r="AF102">
        <v>0</v>
      </c>
      <c r="AG102">
        <v>0</v>
      </c>
      <c r="AH102">
        <v>0</v>
      </c>
      <c r="AI102">
        <v>1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3</v>
      </c>
      <c r="AT102">
        <v>0.1</v>
      </c>
      <c r="AU102" t="s">
        <v>3</v>
      </c>
      <c r="AV102">
        <v>0</v>
      </c>
      <c r="AW102">
        <v>2</v>
      </c>
      <c r="AX102">
        <v>31303624</v>
      </c>
      <c r="AY102">
        <v>1</v>
      </c>
      <c r="AZ102">
        <v>0</v>
      </c>
      <c r="BA102">
        <v>102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Y102*Source!I58</f>
        <v>2.4E-2</v>
      </c>
      <c r="CY102">
        <f>AA102</f>
        <v>517.91</v>
      </c>
      <c r="CZ102">
        <f>AE102</f>
        <v>517.91</v>
      </c>
      <c r="DA102">
        <f>AI102</f>
        <v>1</v>
      </c>
      <c r="DB102">
        <f>ROUND(ROUND(AT102*CZ102,2),1)</f>
        <v>51.8</v>
      </c>
      <c r="DC102">
        <f>ROUND(ROUND(AT102*AG102,2),1)</f>
        <v>0</v>
      </c>
    </row>
    <row r="103" spans="1:107" x14ac:dyDescent="0.2">
      <c r="A103">
        <f>ROW(Source!A59)</f>
        <v>59</v>
      </c>
      <c r="B103">
        <v>31303232</v>
      </c>
      <c r="C103">
        <v>31303625</v>
      </c>
      <c r="D103">
        <v>28886843</v>
      </c>
      <c r="E103">
        <v>1</v>
      </c>
      <c r="F103">
        <v>1</v>
      </c>
      <c r="G103">
        <v>1</v>
      </c>
      <c r="H103">
        <v>1</v>
      </c>
      <c r="I103" t="s">
        <v>670</v>
      </c>
      <c r="J103" t="s">
        <v>3</v>
      </c>
      <c r="K103" t="s">
        <v>671</v>
      </c>
      <c r="L103">
        <v>1191</v>
      </c>
      <c r="N103">
        <v>1013</v>
      </c>
      <c r="O103" t="s">
        <v>557</v>
      </c>
      <c r="P103" t="s">
        <v>557</v>
      </c>
      <c r="Q103">
        <v>1</v>
      </c>
      <c r="W103">
        <v>0</v>
      </c>
      <c r="X103">
        <v>1069510174</v>
      </c>
      <c r="Y103">
        <v>7.5324999999999989</v>
      </c>
      <c r="AA103">
        <v>0</v>
      </c>
      <c r="AB103">
        <v>0</v>
      </c>
      <c r="AC103">
        <v>0</v>
      </c>
      <c r="AD103">
        <v>9.6199999999999992</v>
      </c>
      <c r="AE103">
        <v>0</v>
      </c>
      <c r="AF103">
        <v>0</v>
      </c>
      <c r="AG103">
        <v>0</v>
      </c>
      <c r="AH103">
        <v>9.6199999999999992</v>
      </c>
      <c r="AI103">
        <v>1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3</v>
      </c>
      <c r="AT103">
        <v>6.55</v>
      </c>
      <c r="AU103" t="s">
        <v>62</v>
      </c>
      <c r="AV103">
        <v>1</v>
      </c>
      <c r="AW103">
        <v>2</v>
      </c>
      <c r="AX103">
        <v>31303632</v>
      </c>
      <c r="AY103">
        <v>1</v>
      </c>
      <c r="AZ103">
        <v>0</v>
      </c>
      <c r="BA103">
        <v>103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Y103*Source!I59</f>
        <v>31.636499999999998</v>
      </c>
      <c r="CY103">
        <f>AD103</f>
        <v>9.6199999999999992</v>
      </c>
      <c r="CZ103">
        <f>AH103</f>
        <v>9.6199999999999992</v>
      </c>
      <c r="DA103">
        <f>AL103</f>
        <v>1</v>
      </c>
      <c r="DB103">
        <f>ROUND((ROUND(AT103*CZ103,2)*1.15),1)</f>
        <v>72.5</v>
      </c>
      <c r="DC103">
        <f>ROUND((ROUND(AT103*AG103,2)*1.15),1)</f>
        <v>0</v>
      </c>
    </row>
    <row r="104" spans="1:107" x14ac:dyDescent="0.2">
      <c r="A104">
        <f>ROW(Source!A59)</f>
        <v>59</v>
      </c>
      <c r="B104">
        <v>31303232</v>
      </c>
      <c r="C104">
        <v>31303625</v>
      </c>
      <c r="D104">
        <v>28880682</v>
      </c>
      <c r="E104">
        <v>1</v>
      </c>
      <c r="F104">
        <v>1</v>
      </c>
      <c r="G104">
        <v>1</v>
      </c>
      <c r="H104">
        <v>1</v>
      </c>
      <c r="I104" t="s">
        <v>564</v>
      </c>
      <c r="J104" t="s">
        <v>3</v>
      </c>
      <c r="K104" t="s">
        <v>565</v>
      </c>
      <c r="L104">
        <v>1191</v>
      </c>
      <c r="N104">
        <v>1013</v>
      </c>
      <c r="O104" t="s">
        <v>557</v>
      </c>
      <c r="P104" t="s">
        <v>557</v>
      </c>
      <c r="Q104">
        <v>1</v>
      </c>
      <c r="W104">
        <v>0</v>
      </c>
      <c r="X104">
        <v>-1417349443</v>
      </c>
      <c r="Y104">
        <v>0.02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1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0</v>
      </c>
      <c r="AQ104">
        <v>0</v>
      </c>
      <c r="AR104">
        <v>0</v>
      </c>
      <c r="AS104" t="s">
        <v>3</v>
      </c>
      <c r="AT104">
        <v>0.02</v>
      </c>
      <c r="AU104" t="s">
        <v>3</v>
      </c>
      <c r="AV104">
        <v>2</v>
      </c>
      <c r="AW104">
        <v>2</v>
      </c>
      <c r="AX104">
        <v>31303633</v>
      </c>
      <c r="AY104">
        <v>1</v>
      </c>
      <c r="AZ104">
        <v>2048</v>
      </c>
      <c r="BA104">
        <v>104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Y104*Source!I59</f>
        <v>8.4000000000000005E-2</v>
      </c>
      <c r="CY104">
        <f>AD104</f>
        <v>0</v>
      </c>
      <c r="CZ104">
        <f>AH104</f>
        <v>0</v>
      </c>
      <c r="DA104">
        <f>AL104</f>
        <v>1</v>
      </c>
      <c r="DB104">
        <f>ROUND(ROUND(AT104*CZ104,2),1)</f>
        <v>0</v>
      </c>
      <c r="DC104">
        <f>ROUND(ROUND(AT104*AG104,2),1)</f>
        <v>0</v>
      </c>
    </row>
    <row r="105" spans="1:107" x14ac:dyDescent="0.2">
      <c r="A105">
        <f>ROW(Source!A59)</f>
        <v>59</v>
      </c>
      <c r="B105">
        <v>31303232</v>
      </c>
      <c r="C105">
        <v>31303625</v>
      </c>
      <c r="D105">
        <v>29938220</v>
      </c>
      <c r="E105">
        <v>1</v>
      </c>
      <c r="F105">
        <v>1</v>
      </c>
      <c r="G105">
        <v>1</v>
      </c>
      <c r="H105">
        <v>2</v>
      </c>
      <c r="I105" t="s">
        <v>566</v>
      </c>
      <c r="J105" t="s">
        <v>567</v>
      </c>
      <c r="K105" t="s">
        <v>568</v>
      </c>
      <c r="L105">
        <v>1368</v>
      </c>
      <c r="N105">
        <v>1011</v>
      </c>
      <c r="O105" t="s">
        <v>561</v>
      </c>
      <c r="P105" t="s">
        <v>561</v>
      </c>
      <c r="Q105">
        <v>1</v>
      </c>
      <c r="W105">
        <v>0</v>
      </c>
      <c r="X105">
        <v>1188625873</v>
      </c>
      <c r="Y105">
        <v>1.2500000000000001E-2</v>
      </c>
      <c r="AA105">
        <v>0</v>
      </c>
      <c r="AB105">
        <v>31.26</v>
      </c>
      <c r="AC105">
        <v>13.5</v>
      </c>
      <c r="AD105">
        <v>0</v>
      </c>
      <c r="AE105">
        <v>0</v>
      </c>
      <c r="AF105">
        <v>31.26</v>
      </c>
      <c r="AG105">
        <v>13.5</v>
      </c>
      <c r="AH105">
        <v>0</v>
      </c>
      <c r="AI105">
        <v>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0.01</v>
      </c>
      <c r="AU105" t="s">
        <v>61</v>
      </c>
      <c r="AV105">
        <v>0</v>
      </c>
      <c r="AW105">
        <v>2</v>
      </c>
      <c r="AX105">
        <v>31303634</v>
      </c>
      <c r="AY105">
        <v>1</v>
      </c>
      <c r="AZ105">
        <v>0</v>
      </c>
      <c r="BA105">
        <v>105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Y105*Source!I59</f>
        <v>5.2500000000000005E-2</v>
      </c>
      <c r="CY105">
        <f>AB105</f>
        <v>31.26</v>
      </c>
      <c r="CZ105">
        <f>AF105</f>
        <v>31.26</v>
      </c>
      <c r="DA105">
        <f>AJ105</f>
        <v>1</v>
      </c>
      <c r="DB105">
        <f>ROUND((ROUND(AT105*CZ105,2)*1.25),1)</f>
        <v>0.4</v>
      </c>
      <c r="DC105">
        <f>ROUND((ROUND(AT105*AG105,2)*1.25),1)</f>
        <v>0.2</v>
      </c>
    </row>
    <row r="106" spans="1:107" x14ac:dyDescent="0.2">
      <c r="A106">
        <f>ROW(Source!A59)</f>
        <v>59</v>
      </c>
      <c r="B106">
        <v>31303232</v>
      </c>
      <c r="C106">
        <v>31303625</v>
      </c>
      <c r="D106">
        <v>29939320</v>
      </c>
      <c r="E106">
        <v>1</v>
      </c>
      <c r="F106">
        <v>1</v>
      </c>
      <c r="G106">
        <v>1</v>
      </c>
      <c r="H106">
        <v>2</v>
      </c>
      <c r="I106" t="s">
        <v>579</v>
      </c>
      <c r="J106" t="s">
        <v>580</v>
      </c>
      <c r="K106" t="s">
        <v>581</v>
      </c>
      <c r="L106">
        <v>1368</v>
      </c>
      <c r="N106">
        <v>1011</v>
      </c>
      <c r="O106" t="s">
        <v>561</v>
      </c>
      <c r="P106" t="s">
        <v>561</v>
      </c>
      <c r="Q106">
        <v>1</v>
      </c>
      <c r="W106">
        <v>0</v>
      </c>
      <c r="X106">
        <v>1372534845</v>
      </c>
      <c r="Y106">
        <v>1.2500000000000001E-2</v>
      </c>
      <c r="AA106">
        <v>0</v>
      </c>
      <c r="AB106">
        <v>65.709999999999994</v>
      </c>
      <c r="AC106">
        <v>11.6</v>
      </c>
      <c r="AD106">
        <v>0</v>
      </c>
      <c r="AE106">
        <v>0</v>
      </c>
      <c r="AF106">
        <v>65.709999999999994</v>
      </c>
      <c r="AG106">
        <v>11.6</v>
      </c>
      <c r="AH106">
        <v>0</v>
      </c>
      <c r="AI106">
        <v>1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0.01</v>
      </c>
      <c r="AU106" t="s">
        <v>61</v>
      </c>
      <c r="AV106">
        <v>0</v>
      </c>
      <c r="AW106">
        <v>2</v>
      </c>
      <c r="AX106">
        <v>31303635</v>
      </c>
      <c r="AY106">
        <v>1</v>
      </c>
      <c r="AZ106">
        <v>0</v>
      </c>
      <c r="BA106">
        <v>106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Y106*Source!I59</f>
        <v>5.2500000000000005E-2</v>
      </c>
      <c r="CY106">
        <f>AB106</f>
        <v>65.709999999999994</v>
      </c>
      <c r="CZ106">
        <f>AF106</f>
        <v>65.709999999999994</v>
      </c>
      <c r="DA106">
        <f>AJ106</f>
        <v>1</v>
      </c>
      <c r="DB106">
        <f>ROUND((ROUND(AT106*CZ106,2)*1.25),1)</f>
        <v>0.8</v>
      </c>
      <c r="DC106">
        <f>ROUND((ROUND(AT106*AG106,2)*1.25),1)</f>
        <v>0.2</v>
      </c>
    </row>
    <row r="107" spans="1:107" x14ac:dyDescent="0.2">
      <c r="A107">
        <f>ROW(Source!A59)</f>
        <v>59</v>
      </c>
      <c r="B107">
        <v>31303232</v>
      </c>
      <c r="C107">
        <v>31303625</v>
      </c>
      <c r="D107">
        <v>29861270</v>
      </c>
      <c r="E107">
        <v>1</v>
      </c>
      <c r="F107">
        <v>1</v>
      </c>
      <c r="G107">
        <v>1</v>
      </c>
      <c r="H107">
        <v>3</v>
      </c>
      <c r="I107" t="s">
        <v>635</v>
      </c>
      <c r="J107" t="s">
        <v>636</v>
      </c>
      <c r="K107" t="s">
        <v>637</v>
      </c>
      <c r="L107">
        <v>1346</v>
      </c>
      <c r="N107">
        <v>1009</v>
      </c>
      <c r="O107" t="s">
        <v>184</v>
      </c>
      <c r="P107" t="s">
        <v>184</v>
      </c>
      <c r="Q107">
        <v>1</v>
      </c>
      <c r="W107">
        <v>0</v>
      </c>
      <c r="X107">
        <v>813963326</v>
      </c>
      <c r="Y107">
        <v>0.1</v>
      </c>
      <c r="AA107">
        <v>1.82</v>
      </c>
      <c r="AB107">
        <v>0</v>
      </c>
      <c r="AC107">
        <v>0</v>
      </c>
      <c r="AD107">
        <v>0</v>
      </c>
      <c r="AE107">
        <v>1.82</v>
      </c>
      <c r="AF107">
        <v>0</v>
      </c>
      <c r="AG107">
        <v>0</v>
      </c>
      <c r="AH107">
        <v>0</v>
      </c>
      <c r="AI107">
        <v>1</v>
      </c>
      <c r="AJ107">
        <v>1</v>
      </c>
      <c r="AK107">
        <v>1</v>
      </c>
      <c r="AL107">
        <v>1</v>
      </c>
      <c r="AN107">
        <v>0</v>
      </c>
      <c r="AO107">
        <v>1</v>
      </c>
      <c r="AP107">
        <v>0</v>
      </c>
      <c r="AQ107">
        <v>0</v>
      </c>
      <c r="AR107">
        <v>0</v>
      </c>
      <c r="AS107" t="s">
        <v>3</v>
      </c>
      <c r="AT107">
        <v>0.1</v>
      </c>
      <c r="AU107" t="s">
        <v>3</v>
      </c>
      <c r="AV107">
        <v>0</v>
      </c>
      <c r="AW107">
        <v>2</v>
      </c>
      <c r="AX107">
        <v>31303636</v>
      </c>
      <c r="AY107">
        <v>1</v>
      </c>
      <c r="AZ107">
        <v>0</v>
      </c>
      <c r="BA107">
        <v>107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Y107*Source!I59</f>
        <v>0.42000000000000004</v>
      </c>
      <c r="CY107">
        <f>AA107</f>
        <v>1.82</v>
      </c>
      <c r="CZ107">
        <f>AE107</f>
        <v>1.82</v>
      </c>
      <c r="DA107">
        <f>AI107</f>
        <v>1</v>
      </c>
      <c r="DB107">
        <f>ROUND(ROUND(AT107*CZ107,2),1)</f>
        <v>0.2</v>
      </c>
      <c r="DC107">
        <f>ROUND(ROUND(AT107*AG107,2),1)</f>
        <v>0</v>
      </c>
    </row>
    <row r="108" spans="1:107" x14ac:dyDescent="0.2">
      <c r="A108">
        <f>ROW(Source!A59)</f>
        <v>59</v>
      </c>
      <c r="B108">
        <v>31303232</v>
      </c>
      <c r="C108">
        <v>31303625</v>
      </c>
      <c r="D108">
        <v>29893459</v>
      </c>
      <c r="E108">
        <v>1</v>
      </c>
      <c r="F108">
        <v>1</v>
      </c>
      <c r="G108">
        <v>1</v>
      </c>
      <c r="H108">
        <v>3</v>
      </c>
      <c r="I108" t="s">
        <v>182</v>
      </c>
      <c r="J108" t="s">
        <v>185</v>
      </c>
      <c r="K108" t="s">
        <v>183</v>
      </c>
      <c r="L108">
        <v>1346</v>
      </c>
      <c r="N108">
        <v>1009</v>
      </c>
      <c r="O108" t="s">
        <v>184</v>
      </c>
      <c r="P108" t="s">
        <v>184</v>
      </c>
      <c r="Q108">
        <v>1</v>
      </c>
      <c r="W108">
        <v>0</v>
      </c>
      <c r="X108">
        <v>1453462043</v>
      </c>
      <c r="Y108">
        <v>13</v>
      </c>
      <c r="AA108">
        <v>15.09</v>
      </c>
      <c r="AB108">
        <v>0</v>
      </c>
      <c r="AC108">
        <v>0</v>
      </c>
      <c r="AD108">
        <v>0</v>
      </c>
      <c r="AE108">
        <v>15.09</v>
      </c>
      <c r="AF108">
        <v>0</v>
      </c>
      <c r="AG108">
        <v>0</v>
      </c>
      <c r="AH108">
        <v>0</v>
      </c>
      <c r="AI108">
        <v>1</v>
      </c>
      <c r="AJ108">
        <v>1</v>
      </c>
      <c r="AK108">
        <v>1</v>
      </c>
      <c r="AL108">
        <v>1</v>
      </c>
      <c r="AN108">
        <v>0</v>
      </c>
      <c r="AO108">
        <v>0</v>
      </c>
      <c r="AP108">
        <v>1</v>
      </c>
      <c r="AQ108">
        <v>0</v>
      </c>
      <c r="AR108">
        <v>0</v>
      </c>
      <c r="AS108" t="s">
        <v>3</v>
      </c>
      <c r="AT108">
        <v>13</v>
      </c>
      <c r="AU108" t="s">
        <v>3</v>
      </c>
      <c r="AV108">
        <v>0</v>
      </c>
      <c r="AW108">
        <v>1</v>
      </c>
      <c r="AX108">
        <v>-1</v>
      </c>
      <c r="AY108">
        <v>0</v>
      </c>
      <c r="AZ108">
        <v>0</v>
      </c>
      <c r="BA108" t="s">
        <v>3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Y108*Source!I59</f>
        <v>54.6</v>
      </c>
      <c r="CY108">
        <f>AA108</f>
        <v>15.09</v>
      </c>
      <c r="CZ108">
        <f>AE108</f>
        <v>15.09</v>
      </c>
      <c r="DA108">
        <f>AI108</f>
        <v>1</v>
      </c>
      <c r="DB108">
        <f>ROUND(ROUND(AT108*CZ108,2),1)</f>
        <v>196.2</v>
      </c>
      <c r="DC108">
        <f>ROUND(ROUND(AT108*AG108,2),1)</f>
        <v>0</v>
      </c>
    </row>
    <row r="109" spans="1:107" x14ac:dyDescent="0.2">
      <c r="A109">
        <f>ROW(Source!A61)</f>
        <v>61</v>
      </c>
      <c r="B109">
        <v>31303232</v>
      </c>
      <c r="C109">
        <v>31303639</v>
      </c>
      <c r="D109">
        <v>28886301</v>
      </c>
      <c r="E109">
        <v>1</v>
      </c>
      <c r="F109">
        <v>1</v>
      </c>
      <c r="G109">
        <v>1</v>
      </c>
      <c r="H109">
        <v>1</v>
      </c>
      <c r="I109" t="s">
        <v>602</v>
      </c>
      <c r="J109" t="s">
        <v>3</v>
      </c>
      <c r="K109" t="s">
        <v>603</v>
      </c>
      <c r="L109">
        <v>1191</v>
      </c>
      <c r="N109">
        <v>1013</v>
      </c>
      <c r="O109" t="s">
        <v>557</v>
      </c>
      <c r="P109" t="s">
        <v>557</v>
      </c>
      <c r="Q109">
        <v>1</v>
      </c>
      <c r="W109">
        <v>0</v>
      </c>
      <c r="X109">
        <v>-784637506</v>
      </c>
      <c r="Y109">
        <v>50.094000000000001</v>
      </c>
      <c r="AA109">
        <v>0</v>
      </c>
      <c r="AB109">
        <v>0</v>
      </c>
      <c r="AC109">
        <v>0</v>
      </c>
      <c r="AD109">
        <v>8.74</v>
      </c>
      <c r="AE109">
        <v>0</v>
      </c>
      <c r="AF109">
        <v>0</v>
      </c>
      <c r="AG109">
        <v>0</v>
      </c>
      <c r="AH109">
        <v>8.74</v>
      </c>
      <c r="AI109">
        <v>1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</v>
      </c>
      <c r="AT109">
        <v>43.56</v>
      </c>
      <c r="AU109" t="s">
        <v>62</v>
      </c>
      <c r="AV109">
        <v>1</v>
      </c>
      <c r="AW109">
        <v>2</v>
      </c>
      <c r="AX109">
        <v>31303649</v>
      </c>
      <c r="AY109">
        <v>1</v>
      </c>
      <c r="AZ109">
        <v>0</v>
      </c>
      <c r="BA109">
        <v>109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Y109*Source!I61</f>
        <v>210.3948</v>
      </c>
      <c r="CY109">
        <f>AD109</f>
        <v>8.74</v>
      </c>
      <c r="CZ109">
        <f>AH109</f>
        <v>8.74</v>
      </c>
      <c r="DA109">
        <f>AL109</f>
        <v>1</v>
      </c>
      <c r="DB109">
        <f>ROUND((ROUND(AT109*CZ109,2)*1.15),1)</f>
        <v>437.8</v>
      </c>
      <c r="DC109">
        <f>ROUND((ROUND(AT109*AG109,2)*1.15),1)</f>
        <v>0</v>
      </c>
    </row>
    <row r="110" spans="1:107" x14ac:dyDescent="0.2">
      <c r="A110">
        <f>ROW(Source!A61)</f>
        <v>61</v>
      </c>
      <c r="B110">
        <v>31303232</v>
      </c>
      <c r="C110">
        <v>31303639</v>
      </c>
      <c r="D110">
        <v>28880682</v>
      </c>
      <c r="E110">
        <v>1</v>
      </c>
      <c r="F110">
        <v>1</v>
      </c>
      <c r="G110">
        <v>1</v>
      </c>
      <c r="H110">
        <v>1</v>
      </c>
      <c r="I110" t="s">
        <v>564</v>
      </c>
      <c r="J110" t="s">
        <v>3</v>
      </c>
      <c r="K110" t="s">
        <v>565</v>
      </c>
      <c r="L110">
        <v>1191</v>
      </c>
      <c r="N110">
        <v>1013</v>
      </c>
      <c r="O110" t="s">
        <v>557</v>
      </c>
      <c r="P110" t="s">
        <v>557</v>
      </c>
      <c r="Q110">
        <v>1</v>
      </c>
      <c r="W110">
        <v>0</v>
      </c>
      <c r="X110">
        <v>-1417349443</v>
      </c>
      <c r="Y110">
        <v>0.17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1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0.17</v>
      </c>
      <c r="AU110" t="s">
        <v>3</v>
      </c>
      <c r="AV110">
        <v>2</v>
      </c>
      <c r="AW110">
        <v>2</v>
      </c>
      <c r="AX110">
        <v>31303650</v>
      </c>
      <c r="AY110">
        <v>1</v>
      </c>
      <c r="AZ110">
        <v>2048</v>
      </c>
      <c r="BA110">
        <v>110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Y110*Source!I61</f>
        <v>0.71400000000000008</v>
      </c>
      <c r="CY110">
        <f>AD110</f>
        <v>0</v>
      </c>
      <c r="CZ110">
        <f>AH110</f>
        <v>0</v>
      </c>
      <c r="DA110">
        <f>AL110</f>
        <v>1</v>
      </c>
      <c r="DB110">
        <f>ROUND(ROUND(AT110*CZ110,2),1)</f>
        <v>0</v>
      </c>
      <c r="DC110">
        <f>ROUND(ROUND(AT110*AG110,2),1)</f>
        <v>0</v>
      </c>
    </row>
    <row r="111" spans="1:107" x14ac:dyDescent="0.2">
      <c r="A111">
        <f>ROW(Source!A61)</f>
        <v>61</v>
      </c>
      <c r="B111">
        <v>31303232</v>
      </c>
      <c r="C111">
        <v>31303639</v>
      </c>
      <c r="D111">
        <v>29938216</v>
      </c>
      <c r="E111">
        <v>1</v>
      </c>
      <c r="F111">
        <v>1</v>
      </c>
      <c r="G111">
        <v>1</v>
      </c>
      <c r="H111">
        <v>2</v>
      </c>
      <c r="I111" t="s">
        <v>672</v>
      </c>
      <c r="J111" t="s">
        <v>673</v>
      </c>
      <c r="K111" t="s">
        <v>674</v>
      </c>
      <c r="L111">
        <v>1368</v>
      </c>
      <c r="N111">
        <v>1011</v>
      </c>
      <c r="O111" t="s">
        <v>561</v>
      </c>
      <c r="P111" t="s">
        <v>561</v>
      </c>
      <c r="Q111">
        <v>1</v>
      </c>
      <c r="W111">
        <v>0</v>
      </c>
      <c r="X111">
        <v>368031958</v>
      </c>
      <c r="Y111">
        <v>2.5000000000000001E-2</v>
      </c>
      <c r="AA111">
        <v>0</v>
      </c>
      <c r="AB111">
        <v>27.66</v>
      </c>
      <c r="AC111">
        <v>11.6</v>
      </c>
      <c r="AD111">
        <v>0</v>
      </c>
      <c r="AE111">
        <v>0</v>
      </c>
      <c r="AF111">
        <v>27.66</v>
      </c>
      <c r="AG111">
        <v>11.6</v>
      </c>
      <c r="AH111">
        <v>0</v>
      </c>
      <c r="AI111">
        <v>1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</v>
      </c>
      <c r="AT111">
        <v>0.02</v>
      </c>
      <c r="AU111" t="s">
        <v>61</v>
      </c>
      <c r="AV111">
        <v>0</v>
      </c>
      <c r="AW111">
        <v>2</v>
      </c>
      <c r="AX111">
        <v>31303651</v>
      </c>
      <c r="AY111">
        <v>1</v>
      </c>
      <c r="AZ111">
        <v>0</v>
      </c>
      <c r="BA111">
        <v>111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Y111*Source!I61</f>
        <v>0.10500000000000001</v>
      </c>
      <c r="CY111">
        <f>AB111</f>
        <v>27.66</v>
      </c>
      <c r="CZ111">
        <f>AF111</f>
        <v>27.66</v>
      </c>
      <c r="DA111">
        <f>AJ111</f>
        <v>1</v>
      </c>
      <c r="DB111">
        <f>ROUND((ROUND(AT111*CZ111,2)*1.25),1)</f>
        <v>0.7</v>
      </c>
      <c r="DC111">
        <f>ROUND((ROUND(AT111*AG111,2)*1.25),1)</f>
        <v>0.3</v>
      </c>
    </row>
    <row r="112" spans="1:107" x14ac:dyDescent="0.2">
      <c r="A112">
        <f>ROW(Source!A61)</f>
        <v>61</v>
      </c>
      <c r="B112">
        <v>31303232</v>
      </c>
      <c r="C112">
        <v>31303639</v>
      </c>
      <c r="D112">
        <v>29939320</v>
      </c>
      <c r="E112">
        <v>1</v>
      </c>
      <c r="F112">
        <v>1</v>
      </c>
      <c r="G112">
        <v>1</v>
      </c>
      <c r="H112">
        <v>2</v>
      </c>
      <c r="I112" t="s">
        <v>579</v>
      </c>
      <c r="J112" t="s">
        <v>580</v>
      </c>
      <c r="K112" t="s">
        <v>581</v>
      </c>
      <c r="L112">
        <v>1368</v>
      </c>
      <c r="N112">
        <v>1011</v>
      </c>
      <c r="O112" t="s">
        <v>561</v>
      </c>
      <c r="P112" t="s">
        <v>561</v>
      </c>
      <c r="Q112">
        <v>1</v>
      </c>
      <c r="W112">
        <v>0</v>
      </c>
      <c r="X112">
        <v>1372534845</v>
      </c>
      <c r="Y112">
        <v>0.1875</v>
      </c>
      <c r="AA112">
        <v>0</v>
      </c>
      <c r="AB112">
        <v>65.709999999999994</v>
      </c>
      <c r="AC112">
        <v>11.6</v>
      </c>
      <c r="AD112">
        <v>0</v>
      </c>
      <c r="AE112">
        <v>0</v>
      </c>
      <c r="AF112">
        <v>65.709999999999994</v>
      </c>
      <c r="AG112">
        <v>11.6</v>
      </c>
      <c r="AH112">
        <v>0</v>
      </c>
      <c r="AI112">
        <v>1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</v>
      </c>
      <c r="AT112">
        <v>0.15</v>
      </c>
      <c r="AU112" t="s">
        <v>61</v>
      </c>
      <c r="AV112">
        <v>0</v>
      </c>
      <c r="AW112">
        <v>2</v>
      </c>
      <c r="AX112">
        <v>31303652</v>
      </c>
      <c r="AY112">
        <v>1</v>
      </c>
      <c r="AZ112">
        <v>0</v>
      </c>
      <c r="BA112">
        <v>112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Y112*Source!I61</f>
        <v>0.78750000000000009</v>
      </c>
      <c r="CY112">
        <f>AB112</f>
        <v>65.709999999999994</v>
      </c>
      <c r="CZ112">
        <f>AF112</f>
        <v>65.709999999999994</v>
      </c>
      <c r="DA112">
        <f>AJ112</f>
        <v>1</v>
      </c>
      <c r="DB112">
        <f>ROUND((ROUND(AT112*CZ112,2)*1.25),1)</f>
        <v>12.3</v>
      </c>
      <c r="DC112">
        <f>ROUND((ROUND(AT112*AG112,2)*1.25),1)</f>
        <v>2.2000000000000002</v>
      </c>
    </row>
    <row r="113" spans="1:107" x14ac:dyDescent="0.2">
      <c r="A113">
        <f>ROW(Source!A61)</f>
        <v>61</v>
      </c>
      <c r="B113">
        <v>31303232</v>
      </c>
      <c r="C113">
        <v>31303639</v>
      </c>
      <c r="D113">
        <v>29860934</v>
      </c>
      <c r="E113">
        <v>1</v>
      </c>
      <c r="F113">
        <v>1</v>
      </c>
      <c r="G113">
        <v>1</v>
      </c>
      <c r="H113">
        <v>3</v>
      </c>
      <c r="I113" t="s">
        <v>632</v>
      </c>
      <c r="J113" t="s">
        <v>633</v>
      </c>
      <c r="K113" t="s">
        <v>634</v>
      </c>
      <c r="L113">
        <v>1327</v>
      </c>
      <c r="N113">
        <v>1005</v>
      </c>
      <c r="O113" t="s">
        <v>73</v>
      </c>
      <c r="P113" t="s">
        <v>73</v>
      </c>
      <c r="Q113">
        <v>1</v>
      </c>
      <c r="W113">
        <v>0</v>
      </c>
      <c r="X113">
        <v>-1987926685</v>
      </c>
      <c r="Y113">
        <v>0.84</v>
      </c>
      <c r="AA113">
        <v>72.319999999999993</v>
      </c>
      <c r="AB113">
        <v>0</v>
      </c>
      <c r="AC113">
        <v>0</v>
      </c>
      <c r="AD113">
        <v>0</v>
      </c>
      <c r="AE113">
        <v>72.319999999999993</v>
      </c>
      <c r="AF113">
        <v>0</v>
      </c>
      <c r="AG113">
        <v>0</v>
      </c>
      <c r="AH113">
        <v>0</v>
      </c>
      <c r="AI113">
        <v>1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0</v>
      </c>
      <c r="AQ113">
        <v>0</v>
      </c>
      <c r="AR113">
        <v>0</v>
      </c>
      <c r="AS113" t="s">
        <v>3</v>
      </c>
      <c r="AT113">
        <v>0.84</v>
      </c>
      <c r="AU113" t="s">
        <v>3</v>
      </c>
      <c r="AV113">
        <v>0</v>
      </c>
      <c r="AW113">
        <v>2</v>
      </c>
      <c r="AX113">
        <v>31303653</v>
      </c>
      <c r="AY113">
        <v>1</v>
      </c>
      <c r="AZ113">
        <v>0</v>
      </c>
      <c r="BA113">
        <v>113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Y113*Source!I61</f>
        <v>3.528</v>
      </c>
      <c r="CY113">
        <f>AA113</f>
        <v>72.319999999999993</v>
      </c>
      <c r="CZ113">
        <f>AE113</f>
        <v>72.319999999999993</v>
      </c>
      <c r="DA113">
        <f>AI113</f>
        <v>1</v>
      </c>
      <c r="DB113">
        <f t="shared" ref="DB113:DB144" si="12">ROUND(ROUND(AT113*CZ113,2),1)</f>
        <v>60.8</v>
      </c>
      <c r="DC113">
        <f t="shared" ref="DC113:DC144" si="13">ROUND(ROUND(AT113*AG113,2),1)</f>
        <v>0</v>
      </c>
    </row>
    <row r="114" spans="1:107" x14ac:dyDescent="0.2">
      <c r="A114">
        <f>ROW(Source!A61)</f>
        <v>61</v>
      </c>
      <c r="B114">
        <v>31303232</v>
      </c>
      <c r="C114">
        <v>31303639</v>
      </c>
      <c r="D114">
        <v>29861270</v>
      </c>
      <c r="E114">
        <v>1</v>
      </c>
      <c r="F114">
        <v>1</v>
      </c>
      <c r="G114">
        <v>1</v>
      </c>
      <c r="H114">
        <v>3</v>
      </c>
      <c r="I114" t="s">
        <v>635</v>
      </c>
      <c r="J114" t="s">
        <v>636</v>
      </c>
      <c r="K114" t="s">
        <v>637</v>
      </c>
      <c r="L114">
        <v>1346</v>
      </c>
      <c r="N114">
        <v>1009</v>
      </c>
      <c r="O114" t="s">
        <v>184</v>
      </c>
      <c r="P114" t="s">
        <v>184</v>
      </c>
      <c r="Q114">
        <v>1</v>
      </c>
      <c r="W114">
        <v>0</v>
      </c>
      <c r="X114">
        <v>813963326</v>
      </c>
      <c r="Y114">
        <v>0.31</v>
      </c>
      <c r="AA114">
        <v>1.82</v>
      </c>
      <c r="AB114">
        <v>0</v>
      </c>
      <c r="AC114">
        <v>0</v>
      </c>
      <c r="AD114">
        <v>0</v>
      </c>
      <c r="AE114">
        <v>1.82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3</v>
      </c>
      <c r="AT114">
        <v>0.31</v>
      </c>
      <c r="AU114" t="s">
        <v>3</v>
      </c>
      <c r="AV114">
        <v>0</v>
      </c>
      <c r="AW114">
        <v>2</v>
      </c>
      <c r="AX114">
        <v>31303654</v>
      </c>
      <c r="AY114">
        <v>1</v>
      </c>
      <c r="AZ114">
        <v>0</v>
      </c>
      <c r="BA114">
        <v>114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Y114*Source!I61</f>
        <v>1.302</v>
      </c>
      <c r="CY114">
        <f>AA114</f>
        <v>1.82</v>
      </c>
      <c r="CZ114">
        <f>AE114</f>
        <v>1.82</v>
      </c>
      <c r="DA114">
        <f>AI114</f>
        <v>1</v>
      </c>
      <c r="DB114">
        <f t="shared" si="12"/>
        <v>0.6</v>
      </c>
      <c r="DC114">
        <f t="shared" si="13"/>
        <v>0</v>
      </c>
    </row>
    <row r="115" spans="1:107" x14ac:dyDescent="0.2">
      <c r="A115">
        <f>ROW(Source!A61)</f>
        <v>61</v>
      </c>
      <c r="B115">
        <v>31303232</v>
      </c>
      <c r="C115">
        <v>31303639</v>
      </c>
      <c r="D115">
        <v>29893536</v>
      </c>
      <c r="E115">
        <v>1</v>
      </c>
      <c r="F115">
        <v>1</v>
      </c>
      <c r="G115">
        <v>1</v>
      </c>
      <c r="H115">
        <v>3</v>
      </c>
      <c r="I115" t="s">
        <v>191</v>
      </c>
      <c r="J115" t="s">
        <v>193</v>
      </c>
      <c r="K115" t="s">
        <v>192</v>
      </c>
      <c r="L115">
        <v>1348</v>
      </c>
      <c r="N115">
        <v>1009</v>
      </c>
      <c r="O115" t="s">
        <v>37</v>
      </c>
      <c r="P115" t="s">
        <v>37</v>
      </c>
      <c r="Q115">
        <v>1000</v>
      </c>
      <c r="W115">
        <v>0</v>
      </c>
      <c r="X115">
        <v>253160448</v>
      </c>
      <c r="Y115">
        <v>0.03</v>
      </c>
      <c r="AA115">
        <v>34286.5</v>
      </c>
      <c r="AB115">
        <v>0</v>
      </c>
      <c r="AC115">
        <v>0</v>
      </c>
      <c r="AD115">
        <v>0</v>
      </c>
      <c r="AE115">
        <v>34286.5</v>
      </c>
      <c r="AF115">
        <v>0</v>
      </c>
      <c r="AG115">
        <v>0</v>
      </c>
      <c r="AH115">
        <v>0</v>
      </c>
      <c r="AI115">
        <v>1</v>
      </c>
      <c r="AJ115">
        <v>1</v>
      </c>
      <c r="AK115">
        <v>1</v>
      </c>
      <c r="AL115">
        <v>1</v>
      </c>
      <c r="AN115">
        <v>0</v>
      </c>
      <c r="AO115">
        <v>0</v>
      </c>
      <c r="AP115">
        <v>1</v>
      </c>
      <c r="AQ115">
        <v>0</v>
      </c>
      <c r="AR115">
        <v>0</v>
      </c>
      <c r="AS115" t="s">
        <v>3</v>
      </c>
      <c r="AT115">
        <v>0.03</v>
      </c>
      <c r="AU115" t="s">
        <v>3</v>
      </c>
      <c r="AV115">
        <v>0</v>
      </c>
      <c r="AW115">
        <v>1</v>
      </c>
      <c r="AX115">
        <v>-1</v>
      </c>
      <c r="AY115">
        <v>0</v>
      </c>
      <c r="AZ115">
        <v>0</v>
      </c>
      <c r="BA115" t="s">
        <v>3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Y115*Source!I61</f>
        <v>0.126</v>
      </c>
      <c r="CY115">
        <f>AA115</f>
        <v>34286.5</v>
      </c>
      <c r="CZ115">
        <f>AE115</f>
        <v>34286.5</v>
      </c>
      <c r="DA115">
        <f>AI115</f>
        <v>1</v>
      </c>
      <c r="DB115">
        <f t="shared" si="12"/>
        <v>1028.5999999999999</v>
      </c>
      <c r="DC115">
        <f t="shared" si="13"/>
        <v>0</v>
      </c>
    </row>
    <row r="116" spans="1:107" x14ac:dyDescent="0.2">
      <c r="A116">
        <f>ROW(Source!A61)</f>
        <v>61</v>
      </c>
      <c r="B116">
        <v>31303232</v>
      </c>
      <c r="C116">
        <v>31303639</v>
      </c>
      <c r="D116">
        <v>29893730</v>
      </c>
      <c r="E116">
        <v>1</v>
      </c>
      <c r="F116">
        <v>1</v>
      </c>
      <c r="G116">
        <v>1</v>
      </c>
      <c r="H116">
        <v>3</v>
      </c>
      <c r="I116" t="s">
        <v>195</v>
      </c>
      <c r="J116" t="s">
        <v>197</v>
      </c>
      <c r="K116" t="s">
        <v>196</v>
      </c>
      <c r="L116">
        <v>1348</v>
      </c>
      <c r="N116">
        <v>1009</v>
      </c>
      <c r="O116" t="s">
        <v>37</v>
      </c>
      <c r="P116" t="s">
        <v>37</v>
      </c>
      <c r="Q116">
        <v>1000</v>
      </c>
      <c r="W116">
        <v>0</v>
      </c>
      <c r="X116">
        <v>-1039321151</v>
      </c>
      <c r="Y116">
        <v>0.02</v>
      </c>
      <c r="AA116">
        <v>11225.81</v>
      </c>
      <c r="AB116">
        <v>0</v>
      </c>
      <c r="AC116">
        <v>0</v>
      </c>
      <c r="AD116">
        <v>0</v>
      </c>
      <c r="AE116">
        <v>11225.81</v>
      </c>
      <c r="AF116">
        <v>0</v>
      </c>
      <c r="AG116">
        <v>0</v>
      </c>
      <c r="AH116">
        <v>0</v>
      </c>
      <c r="AI116">
        <v>1</v>
      </c>
      <c r="AJ116">
        <v>1</v>
      </c>
      <c r="AK116">
        <v>1</v>
      </c>
      <c r="AL116">
        <v>1</v>
      </c>
      <c r="AN116">
        <v>0</v>
      </c>
      <c r="AO116">
        <v>0</v>
      </c>
      <c r="AP116">
        <v>1</v>
      </c>
      <c r="AQ116">
        <v>0</v>
      </c>
      <c r="AR116">
        <v>0</v>
      </c>
      <c r="AS116" t="s">
        <v>3</v>
      </c>
      <c r="AT116">
        <v>0.02</v>
      </c>
      <c r="AU116" t="s">
        <v>3</v>
      </c>
      <c r="AV116">
        <v>0</v>
      </c>
      <c r="AW116">
        <v>1</v>
      </c>
      <c r="AX116">
        <v>-1</v>
      </c>
      <c r="AY116">
        <v>0</v>
      </c>
      <c r="AZ116">
        <v>0</v>
      </c>
      <c r="BA116" t="s">
        <v>3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Y116*Source!I61</f>
        <v>8.4000000000000005E-2</v>
      </c>
      <c r="CY116">
        <f>AA116</f>
        <v>11225.81</v>
      </c>
      <c r="CZ116">
        <f>AE116</f>
        <v>11225.81</v>
      </c>
      <c r="DA116">
        <f>AI116</f>
        <v>1</v>
      </c>
      <c r="DB116">
        <f t="shared" si="12"/>
        <v>224.5</v>
      </c>
      <c r="DC116">
        <f t="shared" si="13"/>
        <v>0</v>
      </c>
    </row>
    <row r="117" spans="1:107" x14ac:dyDescent="0.2">
      <c r="A117">
        <f>ROW(Source!A61)</f>
        <v>61</v>
      </c>
      <c r="B117">
        <v>31303232</v>
      </c>
      <c r="C117">
        <v>31303639</v>
      </c>
      <c r="D117">
        <v>29894985</v>
      </c>
      <c r="E117">
        <v>1</v>
      </c>
      <c r="F117">
        <v>1</v>
      </c>
      <c r="G117">
        <v>1</v>
      </c>
      <c r="H117">
        <v>3</v>
      </c>
      <c r="I117" t="s">
        <v>675</v>
      </c>
      <c r="J117" t="s">
        <v>676</v>
      </c>
      <c r="K117" t="s">
        <v>677</v>
      </c>
      <c r="L117">
        <v>1348</v>
      </c>
      <c r="N117">
        <v>1009</v>
      </c>
      <c r="O117" t="s">
        <v>37</v>
      </c>
      <c r="P117" t="s">
        <v>37</v>
      </c>
      <c r="Q117">
        <v>1000</v>
      </c>
      <c r="W117">
        <v>0</v>
      </c>
      <c r="X117">
        <v>181729109</v>
      </c>
      <c r="Y117">
        <v>5.0999999999999997E-2</v>
      </c>
      <c r="AA117">
        <v>11397.1</v>
      </c>
      <c r="AB117">
        <v>0</v>
      </c>
      <c r="AC117">
        <v>0</v>
      </c>
      <c r="AD117">
        <v>0</v>
      </c>
      <c r="AE117">
        <v>11397.1</v>
      </c>
      <c r="AF117">
        <v>0</v>
      </c>
      <c r="AG117">
        <v>0</v>
      </c>
      <c r="AH117">
        <v>0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3</v>
      </c>
      <c r="AT117">
        <v>5.0999999999999997E-2</v>
      </c>
      <c r="AU117" t="s">
        <v>3</v>
      </c>
      <c r="AV117">
        <v>0</v>
      </c>
      <c r="AW117">
        <v>2</v>
      </c>
      <c r="AX117">
        <v>31303657</v>
      </c>
      <c r="AY117">
        <v>1</v>
      </c>
      <c r="AZ117">
        <v>0</v>
      </c>
      <c r="BA117">
        <v>117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Y117*Source!I61</f>
        <v>0.2142</v>
      </c>
      <c r="CY117">
        <f>AA117</f>
        <v>11397.1</v>
      </c>
      <c r="CZ117">
        <f>AE117</f>
        <v>11397.1</v>
      </c>
      <c r="DA117">
        <f>AI117</f>
        <v>1</v>
      </c>
      <c r="DB117">
        <f t="shared" si="12"/>
        <v>581.29999999999995</v>
      </c>
      <c r="DC117">
        <f t="shared" si="13"/>
        <v>0</v>
      </c>
    </row>
    <row r="118" spans="1:107" x14ac:dyDescent="0.2">
      <c r="A118">
        <f>ROW(Source!A64)</f>
        <v>64</v>
      </c>
      <c r="B118">
        <v>31303232</v>
      </c>
      <c r="C118">
        <v>31303660</v>
      </c>
      <c r="D118">
        <v>28885386</v>
      </c>
      <c r="E118">
        <v>1</v>
      </c>
      <c r="F118">
        <v>1</v>
      </c>
      <c r="G118">
        <v>1</v>
      </c>
      <c r="H118">
        <v>1</v>
      </c>
      <c r="I118" t="s">
        <v>652</v>
      </c>
      <c r="J118" t="s">
        <v>3</v>
      </c>
      <c r="K118" t="s">
        <v>653</v>
      </c>
      <c r="L118">
        <v>1191</v>
      </c>
      <c r="N118">
        <v>1013</v>
      </c>
      <c r="O118" t="s">
        <v>557</v>
      </c>
      <c r="P118" t="s">
        <v>557</v>
      </c>
      <c r="Q118">
        <v>1</v>
      </c>
      <c r="W118">
        <v>0</v>
      </c>
      <c r="X118">
        <v>1010519658</v>
      </c>
      <c r="Y118">
        <v>16.87</v>
      </c>
      <c r="AA118">
        <v>0</v>
      </c>
      <c r="AB118">
        <v>0</v>
      </c>
      <c r="AC118">
        <v>0</v>
      </c>
      <c r="AD118">
        <v>8.64</v>
      </c>
      <c r="AE118">
        <v>0</v>
      </c>
      <c r="AF118">
        <v>0</v>
      </c>
      <c r="AG118">
        <v>0</v>
      </c>
      <c r="AH118">
        <v>8.64</v>
      </c>
      <c r="AI118">
        <v>1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3</v>
      </c>
      <c r="AT118">
        <v>16.87</v>
      </c>
      <c r="AU118" t="s">
        <v>3</v>
      </c>
      <c r="AV118">
        <v>1</v>
      </c>
      <c r="AW118">
        <v>2</v>
      </c>
      <c r="AX118">
        <v>31303668</v>
      </c>
      <c r="AY118">
        <v>1</v>
      </c>
      <c r="AZ118">
        <v>0</v>
      </c>
      <c r="BA118">
        <v>118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Y118*Source!I64</f>
        <v>1.3496000000000001</v>
      </c>
      <c r="CY118">
        <f>AD118</f>
        <v>8.64</v>
      </c>
      <c r="CZ118">
        <f>AH118</f>
        <v>8.64</v>
      </c>
      <c r="DA118">
        <f>AL118</f>
        <v>1</v>
      </c>
      <c r="DB118">
        <f t="shared" si="12"/>
        <v>145.80000000000001</v>
      </c>
      <c r="DC118">
        <f t="shared" si="13"/>
        <v>0</v>
      </c>
    </row>
    <row r="119" spans="1:107" x14ac:dyDescent="0.2">
      <c r="A119">
        <f>ROW(Source!A64)</f>
        <v>64</v>
      </c>
      <c r="B119">
        <v>31303232</v>
      </c>
      <c r="C119">
        <v>31303660</v>
      </c>
      <c r="D119">
        <v>28880682</v>
      </c>
      <c r="E119">
        <v>1</v>
      </c>
      <c r="F119">
        <v>1</v>
      </c>
      <c r="G119">
        <v>1</v>
      </c>
      <c r="H119">
        <v>1</v>
      </c>
      <c r="I119" t="s">
        <v>564</v>
      </c>
      <c r="J119" t="s">
        <v>3</v>
      </c>
      <c r="K119" t="s">
        <v>565</v>
      </c>
      <c r="L119">
        <v>1191</v>
      </c>
      <c r="N119">
        <v>1013</v>
      </c>
      <c r="O119" t="s">
        <v>557</v>
      </c>
      <c r="P119" t="s">
        <v>557</v>
      </c>
      <c r="Q119">
        <v>1</v>
      </c>
      <c r="W119">
        <v>0</v>
      </c>
      <c r="X119">
        <v>-1417349443</v>
      </c>
      <c r="Y119">
        <v>0.01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1</v>
      </c>
      <c r="AJ119">
        <v>1</v>
      </c>
      <c r="AK119">
        <v>1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3</v>
      </c>
      <c r="AT119">
        <v>0.01</v>
      </c>
      <c r="AU119" t="s">
        <v>3</v>
      </c>
      <c r="AV119">
        <v>2</v>
      </c>
      <c r="AW119">
        <v>2</v>
      </c>
      <c r="AX119">
        <v>31303669</v>
      </c>
      <c r="AY119">
        <v>1</v>
      </c>
      <c r="AZ119">
        <v>0</v>
      </c>
      <c r="BA119">
        <v>119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Y119*Source!I64</f>
        <v>8.0000000000000004E-4</v>
      </c>
      <c r="CY119">
        <f>AD119</f>
        <v>0</v>
      </c>
      <c r="CZ119">
        <f>AH119</f>
        <v>0</v>
      </c>
      <c r="DA119">
        <f>AL119</f>
        <v>1</v>
      </c>
      <c r="DB119">
        <f t="shared" si="12"/>
        <v>0</v>
      </c>
      <c r="DC119">
        <f t="shared" si="13"/>
        <v>0</v>
      </c>
    </row>
    <row r="120" spans="1:107" x14ac:dyDescent="0.2">
      <c r="A120">
        <f>ROW(Source!A64)</f>
        <v>64</v>
      </c>
      <c r="B120">
        <v>31303232</v>
      </c>
      <c r="C120">
        <v>31303660</v>
      </c>
      <c r="D120">
        <v>29938124</v>
      </c>
      <c r="E120">
        <v>1</v>
      </c>
      <c r="F120">
        <v>1</v>
      </c>
      <c r="G120">
        <v>1</v>
      </c>
      <c r="H120">
        <v>2</v>
      </c>
      <c r="I120" t="s">
        <v>571</v>
      </c>
      <c r="J120" t="s">
        <v>572</v>
      </c>
      <c r="K120" t="s">
        <v>573</v>
      </c>
      <c r="L120">
        <v>1368</v>
      </c>
      <c r="N120">
        <v>1011</v>
      </c>
      <c r="O120" t="s">
        <v>561</v>
      </c>
      <c r="P120" t="s">
        <v>561</v>
      </c>
      <c r="Q120">
        <v>1</v>
      </c>
      <c r="W120">
        <v>0</v>
      </c>
      <c r="X120">
        <v>1047452784</v>
      </c>
      <c r="Y120">
        <v>0.1</v>
      </c>
      <c r="AA120">
        <v>0</v>
      </c>
      <c r="AB120">
        <v>1.7</v>
      </c>
      <c r="AC120">
        <v>0</v>
      </c>
      <c r="AD120">
        <v>0</v>
      </c>
      <c r="AE120">
        <v>0</v>
      </c>
      <c r="AF120">
        <v>1.7</v>
      </c>
      <c r="AG120">
        <v>0</v>
      </c>
      <c r="AH120">
        <v>0</v>
      </c>
      <c r="AI120">
        <v>1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0.1</v>
      </c>
      <c r="AU120" t="s">
        <v>3</v>
      </c>
      <c r="AV120">
        <v>0</v>
      </c>
      <c r="AW120">
        <v>2</v>
      </c>
      <c r="AX120">
        <v>31303670</v>
      </c>
      <c r="AY120">
        <v>1</v>
      </c>
      <c r="AZ120">
        <v>0</v>
      </c>
      <c r="BA120">
        <v>120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Y120*Source!I64</f>
        <v>8.0000000000000002E-3</v>
      </c>
      <c r="CY120">
        <f>AB120</f>
        <v>1.7</v>
      </c>
      <c r="CZ120">
        <f>AF120</f>
        <v>1.7</v>
      </c>
      <c r="DA120">
        <f>AJ120</f>
        <v>1</v>
      </c>
      <c r="DB120">
        <f t="shared" si="12"/>
        <v>0.2</v>
      </c>
      <c r="DC120">
        <f t="shared" si="13"/>
        <v>0</v>
      </c>
    </row>
    <row r="121" spans="1:107" x14ac:dyDescent="0.2">
      <c r="A121">
        <f>ROW(Source!A64)</f>
        <v>64</v>
      </c>
      <c r="B121">
        <v>31303232</v>
      </c>
      <c r="C121">
        <v>31303660</v>
      </c>
      <c r="D121">
        <v>29939320</v>
      </c>
      <c r="E121">
        <v>1</v>
      </c>
      <c r="F121">
        <v>1</v>
      </c>
      <c r="G121">
        <v>1</v>
      </c>
      <c r="H121">
        <v>2</v>
      </c>
      <c r="I121" t="s">
        <v>579</v>
      </c>
      <c r="J121" t="s">
        <v>580</v>
      </c>
      <c r="K121" t="s">
        <v>581</v>
      </c>
      <c r="L121">
        <v>1368</v>
      </c>
      <c r="N121">
        <v>1011</v>
      </c>
      <c r="O121" t="s">
        <v>561</v>
      </c>
      <c r="P121" t="s">
        <v>561</v>
      </c>
      <c r="Q121">
        <v>1</v>
      </c>
      <c r="W121">
        <v>0</v>
      </c>
      <c r="X121">
        <v>1372534845</v>
      </c>
      <c r="Y121">
        <v>0.01</v>
      </c>
      <c r="AA121">
        <v>0</v>
      </c>
      <c r="AB121">
        <v>65.709999999999994</v>
      </c>
      <c r="AC121">
        <v>11.6</v>
      </c>
      <c r="AD121">
        <v>0</v>
      </c>
      <c r="AE121">
        <v>0</v>
      </c>
      <c r="AF121">
        <v>65.709999999999994</v>
      </c>
      <c r="AG121">
        <v>11.6</v>
      </c>
      <c r="AH121">
        <v>0</v>
      </c>
      <c r="AI121">
        <v>1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</v>
      </c>
      <c r="AT121">
        <v>0.01</v>
      </c>
      <c r="AU121" t="s">
        <v>3</v>
      </c>
      <c r="AV121">
        <v>0</v>
      </c>
      <c r="AW121">
        <v>2</v>
      </c>
      <c r="AX121">
        <v>31303671</v>
      </c>
      <c r="AY121">
        <v>1</v>
      </c>
      <c r="AZ121">
        <v>0</v>
      </c>
      <c r="BA121">
        <v>121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Y121*Source!I64</f>
        <v>8.0000000000000004E-4</v>
      </c>
      <c r="CY121">
        <f>AB121</f>
        <v>65.709999999999994</v>
      </c>
      <c r="CZ121">
        <f>AF121</f>
        <v>65.709999999999994</v>
      </c>
      <c r="DA121">
        <f>AJ121</f>
        <v>1</v>
      </c>
      <c r="DB121">
        <f t="shared" si="12"/>
        <v>0.7</v>
      </c>
      <c r="DC121">
        <f t="shared" si="13"/>
        <v>0.1</v>
      </c>
    </row>
    <row r="122" spans="1:107" x14ac:dyDescent="0.2">
      <c r="A122">
        <f>ROW(Source!A64)</f>
        <v>64</v>
      </c>
      <c r="B122">
        <v>31303232</v>
      </c>
      <c r="C122">
        <v>31303660</v>
      </c>
      <c r="D122">
        <v>29861270</v>
      </c>
      <c r="E122">
        <v>1</v>
      </c>
      <c r="F122">
        <v>1</v>
      </c>
      <c r="G122">
        <v>1</v>
      </c>
      <c r="H122">
        <v>3</v>
      </c>
      <c r="I122" t="s">
        <v>635</v>
      </c>
      <c r="J122" t="s">
        <v>636</v>
      </c>
      <c r="K122" t="s">
        <v>637</v>
      </c>
      <c r="L122">
        <v>1346</v>
      </c>
      <c r="N122">
        <v>1009</v>
      </c>
      <c r="O122" t="s">
        <v>184</v>
      </c>
      <c r="P122" t="s">
        <v>184</v>
      </c>
      <c r="Q122">
        <v>1</v>
      </c>
      <c r="W122">
        <v>0</v>
      </c>
      <c r="X122">
        <v>813963326</v>
      </c>
      <c r="Y122">
        <v>0.1</v>
      </c>
      <c r="AA122">
        <v>1.82</v>
      </c>
      <c r="AB122">
        <v>0</v>
      </c>
      <c r="AC122">
        <v>0</v>
      </c>
      <c r="AD122">
        <v>0</v>
      </c>
      <c r="AE122">
        <v>1.82</v>
      </c>
      <c r="AF122">
        <v>0</v>
      </c>
      <c r="AG122">
        <v>0</v>
      </c>
      <c r="AH122">
        <v>0</v>
      </c>
      <c r="AI122">
        <v>1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0.1</v>
      </c>
      <c r="AU122" t="s">
        <v>3</v>
      </c>
      <c r="AV122">
        <v>0</v>
      </c>
      <c r="AW122">
        <v>2</v>
      </c>
      <c r="AX122">
        <v>31303672</v>
      </c>
      <c r="AY122">
        <v>1</v>
      </c>
      <c r="AZ122">
        <v>0</v>
      </c>
      <c r="BA122">
        <v>122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Y122*Source!I64</f>
        <v>8.0000000000000002E-3</v>
      </c>
      <c r="CY122">
        <f>AA122</f>
        <v>1.82</v>
      </c>
      <c r="CZ122">
        <f>AE122</f>
        <v>1.82</v>
      </c>
      <c r="DA122">
        <f>AI122</f>
        <v>1</v>
      </c>
      <c r="DB122">
        <f t="shared" si="12"/>
        <v>0.2</v>
      </c>
      <c r="DC122">
        <f t="shared" si="13"/>
        <v>0</v>
      </c>
    </row>
    <row r="123" spans="1:107" x14ac:dyDescent="0.2">
      <c r="A123">
        <f>ROW(Source!A64)</f>
        <v>64</v>
      </c>
      <c r="B123">
        <v>31303232</v>
      </c>
      <c r="C123">
        <v>31303660</v>
      </c>
      <c r="D123">
        <v>29894013</v>
      </c>
      <c r="E123">
        <v>1</v>
      </c>
      <c r="F123">
        <v>1</v>
      </c>
      <c r="G123">
        <v>1</v>
      </c>
      <c r="H123">
        <v>3</v>
      </c>
      <c r="I123" t="s">
        <v>205</v>
      </c>
      <c r="J123" t="s">
        <v>207</v>
      </c>
      <c r="K123" t="s">
        <v>206</v>
      </c>
      <c r="L123">
        <v>1348</v>
      </c>
      <c r="N123">
        <v>1009</v>
      </c>
      <c r="O123" t="s">
        <v>37</v>
      </c>
      <c r="P123" t="s">
        <v>37</v>
      </c>
      <c r="Q123">
        <v>1000</v>
      </c>
      <c r="W123">
        <v>0</v>
      </c>
      <c r="X123">
        <v>-21545578</v>
      </c>
      <c r="Y123">
        <v>1.5599999999999999E-2</v>
      </c>
      <c r="AA123">
        <v>19214.87</v>
      </c>
      <c r="AB123">
        <v>0</v>
      </c>
      <c r="AC123">
        <v>0</v>
      </c>
      <c r="AD123">
        <v>0</v>
      </c>
      <c r="AE123">
        <v>19214.87</v>
      </c>
      <c r="AF123">
        <v>0</v>
      </c>
      <c r="AG123">
        <v>0</v>
      </c>
      <c r="AH123">
        <v>0</v>
      </c>
      <c r="AI123">
        <v>1</v>
      </c>
      <c r="AJ123">
        <v>1</v>
      </c>
      <c r="AK123">
        <v>1</v>
      </c>
      <c r="AL123">
        <v>1</v>
      </c>
      <c r="AN123">
        <v>0</v>
      </c>
      <c r="AO123">
        <v>0</v>
      </c>
      <c r="AP123">
        <v>1</v>
      </c>
      <c r="AQ123">
        <v>0</v>
      </c>
      <c r="AR123">
        <v>0</v>
      </c>
      <c r="AS123" t="s">
        <v>3</v>
      </c>
      <c r="AT123">
        <v>1.5599999999999999E-2</v>
      </c>
      <c r="AU123" t="s">
        <v>3</v>
      </c>
      <c r="AV123">
        <v>0</v>
      </c>
      <c r="AW123">
        <v>1</v>
      </c>
      <c r="AX123">
        <v>-1</v>
      </c>
      <c r="AY123">
        <v>0</v>
      </c>
      <c r="AZ123">
        <v>0</v>
      </c>
      <c r="BA123" t="s">
        <v>3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Y123*Source!I64</f>
        <v>1.248E-3</v>
      </c>
      <c r="CY123">
        <f>AA123</f>
        <v>19214.87</v>
      </c>
      <c r="CZ123">
        <f>AE123</f>
        <v>19214.87</v>
      </c>
      <c r="DA123">
        <f>AI123</f>
        <v>1</v>
      </c>
      <c r="DB123">
        <f t="shared" si="12"/>
        <v>299.8</v>
      </c>
      <c r="DC123">
        <f t="shared" si="13"/>
        <v>0</v>
      </c>
    </row>
    <row r="124" spans="1:107" x14ac:dyDescent="0.2">
      <c r="A124">
        <f>ROW(Source!A64)</f>
        <v>64</v>
      </c>
      <c r="B124">
        <v>31303232</v>
      </c>
      <c r="C124">
        <v>31303660</v>
      </c>
      <c r="D124">
        <v>29894716</v>
      </c>
      <c r="E124">
        <v>1</v>
      </c>
      <c r="F124">
        <v>1</v>
      </c>
      <c r="G124">
        <v>1</v>
      </c>
      <c r="H124">
        <v>3</v>
      </c>
      <c r="I124" t="s">
        <v>678</v>
      </c>
      <c r="J124" t="s">
        <v>679</v>
      </c>
      <c r="K124" t="s">
        <v>680</v>
      </c>
      <c r="L124">
        <v>1348</v>
      </c>
      <c r="N124">
        <v>1009</v>
      </c>
      <c r="O124" t="s">
        <v>37</v>
      </c>
      <c r="P124" t="s">
        <v>37</v>
      </c>
      <c r="Q124">
        <v>1000</v>
      </c>
      <c r="W124">
        <v>0</v>
      </c>
      <c r="X124">
        <v>-909021926</v>
      </c>
      <c r="Y124">
        <v>5.0000000000000001E-3</v>
      </c>
      <c r="AA124">
        <v>16950</v>
      </c>
      <c r="AB124">
        <v>0</v>
      </c>
      <c r="AC124">
        <v>0</v>
      </c>
      <c r="AD124">
        <v>0</v>
      </c>
      <c r="AE124">
        <v>16950</v>
      </c>
      <c r="AF124">
        <v>0</v>
      </c>
      <c r="AG124">
        <v>0</v>
      </c>
      <c r="AH124">
        <v>0</v>
      </c>
      <c r="AI124">
        <v>1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0</v>
      </c>
      <c r="AQ124">
        <v>0</v>
      </c>
      <c r="AR124">
        <v>0</v>
      </c>
      <c r="AS124" t="s">
        <v>3</v>
      </c>
      <c r="AT124">
        <v>5.0000000000000001E-3</v>
      </c>
      <c r="AU124" t="s">
        <v>3</v>
      </c>
      <c r="AV124">
        <v>0</v>
      </c>
      <c r="AW124">
        <v>2</v>
      </c>
      <c r="AX124">
        <v>31303674</v>
      </c>
      <c r="AY124">
        <v>1</v>
      </c>
      <c r="AZ124">
        <v>0</v>
      </c>
      <c r="BA124">
        <v>124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Y124*Source!I64</f>
        <v>4.0000000000000002E-4</v>
      </c>
      <c r="CY124">
        <f>AA124</f>
        <v>16950</v>
      </c>
      <c r="CZ124">
        <f>AE124</f>
        <v>16950</v>
      </c>
      <c r="DA124">
        <f>AI124</f>
        <v>1</v>
      </c>
      <c r="DB124">
        <f t="shared" si="12"/>
        <v>84.8</v>
      </c>
      <c r="DC124">
        <f t="shared" si="13"/>
        <v>0</v>
      </c>
    </row>
    <row r="125" spans="1:107" x14ac:dyDescent="0.2">
      <c r="A125">
        <f>ROW(Source!A67)</f>
        <v>67</v>
      </c>
      <c r="B125">
        <v>31303232</v>
      </c>
      <c r="C125">
        <v>31303677</v>
      </c>
      <c r="D125">
        <v>28885386</v>
      </c>
      <c r="E125">
        <v>1</v>
      </c>
      <c r="F125">
        <v>1</v>
      </c>
      <c r="G125">
        <v>1</v>
      </c>
      <c r="H125">
        <v>1</v>
      </c>
      <c r="I125" t="s">
        <v>652</v>
      </c>
      <c r="J125" t="s">
        <v>3</v>
      </c>
      <c r="K125" t="s">
        <v>653</v>
      </c>
      <c r="L125">
        <v>1191</v>
      </c>
      <c r="N125">
        <v>1013</v>
      </c>
      <c r="O125" t="s">
        <v>557</v>
      </c>
      <c r="P125" t="s">
        <v>557</v>
      </c>
      <c r="Q125">
        <v>1</v>
      </c>
      <c r="W125">
        <v>0</v>
      </c>
      <c r="X125">
        <v>1010519658</v>
      </c>
      <c r="Y125">
        <v>35.57</v>
      </c>
      <c r="AA125">
        <v>0</v>
      </c>
      <c r="AB125">
        <v>0</v>
      </c>
      <c r="AC125">
        <v>0</v>
      </c>
      <c r="AD125">
        <v>8.64</v>
      </c>
      <c r="AE125">
        <v>0</v>
      </c>
      <c r="AF125">
        <v>0</v>
      </c>
      <c r="AG125">
        <v>0</v>
      </c>
      <c r="AH125">
        <v>8.64</v>
      </c>
      <c r="AI125">
        <v>1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3</v>
      </c>
      <c r="AT125">
        <v>35.57</v>
      </c>
      <c r="AU125" t="s">
        <v>3</v>
      </c>
      <c r="AV125">
        <v>1</v>
      </c>
      <c r="AW125">
        <v>2</v>
      </c>
      <c r="AX125">
        <v>31303688</v>
      </c>
      <c r="AY125">
        <v>1</v>
      </c>
      <c r="AZ125">
        <v>0</v>
      </c>
      <c r="BA125">
        <v>125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Y125*Source!I67</f>
        <v>7.1140000000000008</v>
      </c>
      <c r="CY125">
        <f>AD125</f>
        <v>8.64</v>
      </c>
      <c r="CZ125">
        <f>AH125</f>
        <v>8.64</v>
      </c>
      <c r="DA125">
        <f>AL125</f>
        <v>1</v>
      </c>
      <c r="DB125">
        <f t="shared" si="12"/>
        <v>307.3</v>
      </c>
      <c r="DC125">
        <f t="shared" si="13"/>
        <v>0</v>
      </c>
    </row>
    <row r="126" spans="1:107" x14ac:dyDescent="0.2">
      <c r="A126">
        <f>ROW(Source!A67)</f>
        <v>67</v>
      </c>
      <c r="B126">
        <v>31303232</v>
      </c>
      <c r="C126">
        <v>31303677</v>
      </c>
      <c r="D126">
        <v>28880682</v>
      </c>
      <c r="E126">
        <v>1</v>
      </c>
      <c r="F126">
        <v>1</v>
      </c>
      <c r="G126">
        <v>1</v>
      </c>
      <c r="H126">
        <v>1</v>
      </c>
      <c r="I126" t="s">
        <v>564</v>
      </c>
      <c r="J126" t="s">
        <v>3</v>
      </c>
      <c r="K126" t="s">
        <v>565</v>
      </c>
      <c r="L126">
        <v>1191</v>
      </c>
      <c r="N126">
        <v>1013</v>
      </c>
      <c r="O126" t="s">
        <v>557</v>
      </c>
      <c r="P126" t="s">
        <v>557</v>
      </c>
      <c r="Q126">
        <v>1</v>
      </c>
      <c r="W126">
        <v>0</v>
      </c>
      <c r="X126">
        <v>-1417349443</v>
      </c>
      <c r="Y126">
        <v>0.14000000000000001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1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</v>
      </c>
      <c r="AT126">
        <v>0.14000000000000001</v>
      </c>
      <c r="AU126" t="s">
        <v>3</v>
      </c>
      <c r="AV126">
        <v>2</v>
      </c>
      <c r="AW126">
        <v>2</v>
      </c>
      <c r="AX126">
        <v>31303689</v>
      </c>
      <c r="AY126">
        <v>1</v>
      </c>
      <c r="AZ126">
        <v>0</v>
      </c>
      <c r="BA126">
        <v>126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Y126*Source!I67</f>
        <v>2.8000000000000004E-2</v>
      </c>
      <c r="CY126">
        <f>AD126</f>
        <v>0</v>
      </c>
      <c r="CZ126">
        <f>AH126</f>
        <v>0</v>
      </c>
      <c r="DA126">
        <f>AL126</f>
        <v>1</v>
      </c>
      <c r="DB126">
        <f t="shared" si="12"/>
        <v>0</v>
      </c>
      <c r="DC126">
        <f t="shared" si="13"/>
        <v>0</v>
      </c>
    </row>
    <row r="127" spans="1:107" x14ac:dyDescent="0.2">
      <c r="A127">
        <f>ROW(Source!A67)</f>
        <v>67</v>
      </c>
      <c r="B127">
        <v>31303232</v>
      </c>
      <c r="C127">
        <v>31303677</v>
      </c>
      <c r="D127">
        <v>29938220</v>
      </c>
      <c r="E127">
        <v>1</v>
      </c>
      <c r="F127">
        <v>1</v>
      </c>
      <c r="G127">
        <v>1</v>
      </c>
      <c r="H127">
        <v>2</v>
      </c>
      <c r="I127" t="s">
        <v>566</v>
      </c>
      <c r="J127" t="s">
        <v>567</v>
      </c>
      <c r="K127" t="s">
        <v>568</v>
      </c>
      <c r="L127">
        <v>1368</v>
      </c>
      <c r="N127">
        <v>1011</v>
      </c>
      <c r="O127" t="s">
        <v>561</v>
      </c>
      <c r="P127" t="s">
        <v>561</v>
      </c>
      <c r="Q127">
        <v>1</v>
      </c>
      <c r="W127">
        <v>0</v>
      </c>
      <c r="X127">
        <v>1188625873</v>
      </c>
      <c r="Y127">
        <v>0.1</v>
      </c>
      <c r="AA127">
        <v>0</v>
      </c>
      <c r="AB127">
        <v>31.26</v>
      </c>
      <c r="AC127">
        <v>13.5</v>
      </c>
      <c r="AD127">
        <v>0</v>
      </c>
      <c r="AE127">
        <v>0</v>
      </c>
      <c r="AF127">
        <v>31.26</v>
      </c>
      <c r="AG127">
        <v>13.5</v>
      </c>
      <c r="AH127">
        <v>0</v>
      </c>
      <c r="AI127">
        <v>1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0.1</v>
      </c>
      <c r="AU127" t="s">
        <v>3</v>
      </c>
      <c r="AV127">
        <v>0</v>
      </c>
      <c r="AW127">
        <v>2</v>
      </c>
      <c r="AX127">
        <v>31303690</v>
      </c>
      <c r="AY127">
        <v>1</v>
      </c>
      <c r="AZ127">
        <v>0</v>
      </c>
      <c r="BA127">
        <v>127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Y127*Source!I67</f>
        <v>2.0000000000000004E-2</v>
      </c>
      <c r="CY127">
        <f>AB127</f>
        <v>31.26</v>
      </c>
      <c r="CZ127">
        <f>AF127</f>
        <v>31.26</v>
      </c>
      <c r="DA127">
        <f>AJ127</f>
        <v>1</v>
      </c>
      <c r="DB127">
        <f t="shared" si="12"/>
        <v>3.1</v>
      </c>
      <c r="DC127">
        <f t="shared" si="13"/>
        <v>1.4</v>
      </c>
    </row>
    <row r="128" spans="1:107" x14ac:dyDescent="0.2">
      <c r="A128">
        <f>ROW(Source!A67)</f>
        <v>67</v>
      </c>
      <c r="B128">
        <v>31303232</v>
      </c>
      <c r="C128">
        <v>31303677</v>
      </c>
      <c r="D128">
        <v>29939320</v>
      </c>
      <c r="E128">
        <v>1</v>
      </c>
      <c r="F128">
        <v>1</v>
      </c>
      <c r="G128">
        <v>1</v>
      </c>
      <c r="H128">
        <v>2</v>
      </c>
      <c r="I128" t="s">
        <v>579</v>
      </c>
      <c r="J128" t="s">
        <v>580</v>
      </c>
      <c r="K128" t="s">
        <v>581</v>
      </c>
      <c r="L128">
        <v>1368</v>
      </c>
      <c r="N128">
        <v>1011</v>
      </c>
      <c r="O128" t="s">
        <v>561</v>
      </c>
      <c r="P128" t="s">
        <v>561</v>
      </c>
      <c r="Q128">
        <v>1</v>
      </c>
      <c r="W128">
        <v>0</v>
      </c>
      <c r="X128">
        <v>1372534845</v>
      </c>
      <c r="Y128">
        <v>0.04</v>
      </c>
      <c r="AA128">
        <v>0</v>
      </c>
      <c r="AB128">
        <v>65.709999999999994</v>
      </c>
      <c r="AC128">
        <v>11.6</v>
      </c>
      <c r="AD128">
        <v>0</v>
      </c>
      <c r="AE128">
        <v>0</v>
      </c>
      <c r="AF128">
        <v>65.709999999999994</v>
      </c>
      <c r="AG128">
        <v>11.6</v>
      </c>
      <c r="AH128">
        <v>0</v>
      </c>
      <c r="AI128">
        <v>1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3</v>
      </c>
      <c r="AT128">
        <v>0.04</v>
      </c>
      <c r="AU128" t="s">
        <v>3</v>
      </c>
      <c r="AV128">
        <v>0</v>
      </c>
      <c r="AW128">
        <v>2</v>
      </c>
      <c r="AX128">
        <v>31303691</v>
      </c>
      <c r="AY128">
        <v>1</v>
      </c>
      <c r="AZ128">
        <v>0</v>
      </c>
      <c r="BA128">
        <v>128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Y128*Source!I67</f>
        <v>8.0000000000000002E-3</v>
      </c>
      <c r="CY128">
        <f>AB128</f>
        <v>65.709999999999994</v>
      </c>
      <c r="CZ128">
        <f>AF128</f>
        <v>65.709999999999994</v>
      </c>
      <c r="DA128">
        <f>AJ128</f>
        <v>1</v>
      </c>
      <c r="DB128">
        <f t="shared" si="12"/>
        <v>2.6</v>
      </c>
      <c r="DC128">
        <f t="shared" si="13"/>
        <v>0.5</v>
      </c>
    </row>
    <row r="129" spans="1:107" x14ac:dyDescent="0.2">
      <c r="A129">
        <f>ROW(Source!A67)</f>
        <v>67</v>
      </c>
      <c r="B129">
        <v>31303232</v>
      </c>
      <c r="C129">
        <v>31303677</v>
      </c>
      <c r="D129">
        <v>29860934</v>
      </c>
      <c r="E129">
        <v>1</v>
      </c>
      <c r="F129">
        <v>1</v>
      </c>
      <c r="G129">
        <v>1</v>
      </c>
      <c r="H129">
        <v>3</v>
      </c>
      <c r="I129" t="s">
        <v>632</v>
      </c>
      <c r="J129" t="s">
        <v>633</v>
      </c>
      <c r="K129" t="s">
        <v>634</v>
      </c>
      <c r="L129">
        <v>1327</v>
      </c>
      <c r="N129">
        <v>1005</v>
      </c>
      <c r="O129" t="s">
        <v>73</v>
      </c>
      <c r="P129" t="s">
        <v>73</v>
      </c>
      <c r="Q129">
        <v>1</v>
      </c>
      <c r="W129">
        <v>0</v>
      </c>
      <c r="X129">
        <v>-1987926685</v>
      </c>
      <c r="Y129">
        <v>0.8</v>
      </c>
      <c r="AA129">
        <v>72.319999999999993</v>
      </c>
      <c r="AB129">
        <v>0</v>
      </c>
      <c r="AC129">
        <v>0</v>
      </c>
      <c r="AD129">
        <v>0</v>
      </c>
      <c r="AE129">
        <v>72.319999999999993</v>
      </c>
      <c r="AF129">
        <v>0</v>
      </c>
      <c r="AG129">
        <v>0</v>
      </c>
      <c r="AH129">
        <v>0</v>
      </c>
      <c r="AI129">
        <v>1</v>
      </c>
      <c r="AJ129">
        <v>1</v>
      </c>
      <c r="AK129">
        <v>1</v>
      </c>
      <c r="AL129">
        <v>1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3</v>
      </c>
      <c r="AT129">
        <v>0.8</v>
      </c>
      <c r="AU129" t="s">
        <v>3</v>
      </c>
      <c r="AV129">
        <v>0</v>
      </c>
      <c r="AW129">
        <v>2</v>
      </c>
      <c r="AX129">
        <v>31303692</v>
      </c>
      <c r="AY129">
        <v>1</v>
      </c>
      <c r="AZ129">
        <v>0</v>
      </c>
      <c r="BA129">
        <v>129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Y129*Source!I67</f>
        <v>0.16000000000000003</v>
      </c>
      <c r="CY129">
        <f t="shared" ref="CY129:CY134" si="14">AA129</f>
        <v>72.319999999999993</v>
      </c>
      <c r="CZ129">
        <f t="shared" ref="CZ129:CZ134" si="15">AE129</f>
        <v>72.319999999999993</v>
      </c>
      <c r="DA129">
        <f t="shared" ref="DA129:DA134" si="16">AI129</f>
        <v>1</v>
      </c>
      <c r="DB129">
        <f t="shared" si="12"/>
        <v>57.9</v>
      </c>
      <c r="DC129">
        <f t="shared" si="13"/>
        <v>0</v>
      </c>
    </row>
    <row r="130" spans="1:107" x14ac:dyDescent="0.2">
      <c r="A130">
        <f>ROW(Source!A67)</f>
        <v>67</v>
      </c>
      <c r="B130">
        <v>31303232</v>
      </c>
      <c r="C130">
        <v>31303677</v>
      </c>
      <c r="D130">
        <v>29861270</v>
      </c>
      <c r="E130">
        <v>1</v>
      </c>
      <c r="F130">
        <v>1</v>
      </c>
      <c r="G130">
        <v>1</v>
      </c>
      <c r="H130">
        <v>3</v>
      </c>
      <c r="I130" t="s">
        <v>635</v>
      </c>
      <c r="J130" t="s">
        <v>636</v>
      </c>
      <c r="K130" t="s">
        <v>637</v>
      </c>
      <c r="L130">
        <v>1346</v>
      </c>
      <c r="N130">
        <v>1009</v>
      </c>
      <c r="O130" t="s">
        <v>184</v>
      </c>
      <c r="P130" t="s">
        <v>184</v>
      </c>
      <c r="Q130">
        <v>1</v>
      </c>
      <c r="W130">
        <v>0</v>
      </c>
      <c r="X130">
        <v>813963326</v>
      </c>
      <c r="Y130">
        <v>0.16</v>
      </c>
      <c r="AA130">
        <v>1.82</v>
      </c>
      <c r="AB130">
        <v>0</v>
      </c>
      <c r="AC130">
        <v>0</v>
      </c>
      <c r="AD130">
        <v>0</v>
      </c>
      <c r="AE130">
        <v>1.82</v>
      </c>
      <c r="AF130">
        <v>0</v>
      </c>
      <c r="AG130">
        <v>0</v>
      </c>
      <c r="AH130">
        <v>0</v>
      </c>
      <c r="AI130">
        <v>1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3</v>
      </c>
      <c r="AT130">
        <v>0.16</v>
      </c>
      <c r="AU130" t="s">
        <v>3</v>
      </c>
      <c r="AV130">
        <v>0</v>
      </c>
      <c r="AW130">
        <v>2</v>
      </c>
      <c r="AX130">
        <v>31303693</v>
      </c>
      <c r="AY130">
        <v>1</v>
      </c>
      <c r="AZ130">
        <v>0</v>
      </c>
      <c r="BA130">
        <v>130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Y130*Source!I67</f>
        <v>3.2000000000000001E-2</v>
      </c>
      <c r="CY130">
        <f t="shared" si="14"/>
        <v>1.82</v>
      </c>
      <c r="CZ130">
        <f t="shared" si="15"/>
        <v>1.82</v>
      </c>
      <c r="DA130">
        <f t="shared" si="16"/>
        <v>1</v>
      </c>
      <c r="DB130">
        <f t="shared" si="12"/>
        <v>0.3</v>
      </c>
      <c r="DC130">
        <f t="shared" si="13"/>
        <v>0</v>
      </c>
    </row>
    <row r="131" spans="1:107" x14ac:dyDescent="0.2">
      <c r="A131">
        <f>ROW(Source!A67)</f>
        <v>67</v>
      </c>
      <c r="B131">
        <v>31303232</v>
      </c>
      <c r="C131">
        <v>31303677</v>
      </c>
      <c r="D131">
        <v>29862159</v>
      </c>
      <c r="E131">
        <v>1</v>
      </c>
      <c r="F131">
        <v>1</v>
      </c>
      <c r="G131">
        <v>1</v>
      </c>
      <c r="H131">
        <v>3</v>
      </c>
      <c r="I131" t="s">
        <v>638</v>
      </c>
      <c r="J131" t="s">
        <v>639</v>
      </c>
      <c r="K131" t="s">
        <v>640</v>
      </c>
      <c r="L131">
        <v>1339</v>
      </c>
      <c r="N131">
        <v>1007</v>
      </c>
      <c r="O131" t="s">
        <v>135</v>
      </c>
      <c r="P131" t="s">
        <v>135</v>
      </c>
      <c r="Q131">
        <v>1</v>
      </c>
      <c r="W131">
        <v>0</v>
      </c>
      <c r="X131">
        <v>1795918813</v>
      </c>
      <c r="Y131">
        <v>4.0000000000000002E-4</v>
      </c>
      <c r="AA131">
        <v>74.58</v>
      </c>
      <c r="AB131">
        <v>0</v>
      </c>
      <c r="AC131">
        <v>0</v>
      </c>
      <c r="AD131">
        <v>0</v>
      </c>
      <c r="AE131">
        <v>74.58</v>
      </c>
      <c r="AF131">
        <v>0</v>
      </c>
      <c r="AG131">
        <v>0</v>
      </c>
      <c r="AH131">
        <v>0</v>
      </c>
      <c r="AI131">
        <v>1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3</v>
      </c>
      <c r="AT131">
        <v>4.0000000000000002E-4</v>
      </c>
      <c r="AU131" t="s">
        <v>3</v>
      </c>
      <c r="AV131">
        <v>0</v>
      </c>
      <c r="AW131">
        <v>2</v>
      </c>
      <c r="AX131">
        <v>31303694</v>
      </c>
      <c r="AY131">
        <v>1</v>
      </c>
      <c r="AZ131">
        <v>0</v>
      </c>
      <c r="BA131">
        <v>131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Y131*Source!I67</f>
        <v>8.0000000000000007E-5</v>
      </c>
      <c r="CY131">
        <f t="shared" si="14"/>
        <v>74.58</v>
      </c>
      <c r="CZ131">
        <f t="shared" si="15"/>
        <v>74.58</v>
      </c>
      <c r="DA131">
        <f t="shared" si="16"/>
        <v>1</v>
      </c>
      <c r="DB131">
        <f t="shared" si="12"/>
        <v>0</v>
      </c>
      <c r="DC131">
        <f t="shared" si="13"/>
        <v>0</v>
      </c>
    </row>
    <row r="132" spans="1:107" x14ac:dyDescent="0.2">
      <c r="A132">
        <f>ROW(Source!A67)</f>
        <v>67</v>
      </c>
      <c r="B132">
        <v>31303232</v>
      </c>
      <c r="C132">
        <v>31303677</v>
      </c>
      <c r="D132">
        <v>29894046</v>
      </c>
      <c r="E132">
        <v>1</v>
      </c>
      <c r="F132">
        <v>1</v>
      </c>
      <c r="G132">
        <v>1</v>
      </c>
      <c r="H132">
        <v>3</v>
      </c>
      <c r="I132" t="s">
        <v>215</v>
      </c>
      <c r="J132" t="s">
        <v>217</v>
      </c>
      <c r="K132" t="s">
        <v>216</v>
      </c>
      <c r="L132">
        <v>1348</v>
      </c>
      <c r="N132">
        <v>1009</v>
      </c>
      <c r="O132" t="s">
        <v>37</v>
      </c>
      <c r="P132" t="s">
        <v>37</v>
      </c>
      <c r="Q132">
        <v>1000</v>
      </c>
      <c r="W132">
        <v>0</v>
      </c>
      <c r="X132">
        <v>2006887732</v>
      </c>
      <c r="Y132">
        <v>1.32E-2</v>
      </c>
      <c r="AA132">
        <v>17496</v>
      </c>
      <c r="AB132">
        <v>0</v>
      </c>
      <c r="AC132">
        <v>0</v>
      </c>
      <c r="AD132">
        <v>0</v>
      </c>
      <c r="AE132">
        <v>17496</v>
      </c>
      <c r="AF132">
        <v>0</v>
      </c>
      <c r="AG132">
        <v>0</v>
      </c>
      <c r="AH132">
        <v>0</v>
      </c>
      <c r="AI132">
        <v>1</v>
      </c>
      <c r="AJ132">
        <v>1</v>
      </c>
      <c r="AK132">
        <v>1</v>
      </c>
      <c r="AL132">
        <v>1</v>
      </c>
      <c r="AN132">
        <v>0</v>
      </c>
      <c r="AO132">
        <v>0</v>
      </c>
      <c r="AP132">
        <v>1</v>
      </c>
      <c r="AQ132">
        <v>0</v>
      </c>
      <c r="AR132">
        <v>0</v>
      </c>
      <c r="AS132" t="s">
        <v>3</v>
      </c>
      <c r="AT132">
        <v>1.32E-2</v>
      </c>
      <c r="AU132" t="s">
        <v>3</v>
      </c>
      <c r="AV132">
        <v>0</v>
      </c>
      <c r="AW132">
        <v>1</v>
      </c>
      <c r="AX132">
        <v>-1</v>
      </c>
      <c r="AY132">
        <v>0</v>
      </c>
      <c r="AZ132">
        <v>0</v>
      </c>
      <c r="BA132" t="s">
        <v>3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Y132*Source!I67</f>
        <v>2.64E-3</v>
      </c>
      <c r="CY132">
        <f t="shared" si="14"/>
        <v>17496</v>
      </c>
      <c r="CZ132">
        <f t="shared" si="15"/>
        <v>17496</v>
      </c>
      <c r="DA132">
        <f t="shared" si="16"/>
        <v>1</v>
      </c>
      <c r="DB132">
        <f t="shared" si="12"/>
        <v>231</v>
      </c>
      <c r="DC132">
        <f t="shared" si="13"/>
        <v>0</v>
      </c>
    </row>
    <row r="133" spans="1:107" x14ac:dyDescent="0.2">
      <c r="A133">
        <f>ROW(Source!A67)</f>
        <v>67</v>
      </c>
      <c r="B133">
        <v>31303232</v>
      </c>
      <c r="C133">
        <v>31303677</v>
      </c>
      <c r="D133">
        <v>29894716</v>
      </c>
      <c r="E133">
        <v>1</v>
      </c>
      <c r="F133">
        <v>1</v>
      </c>
      <c r="G133">
        <v>1</v>
      </c>
      <c r="H133">
        <v>3</v>
      </c>
      <c r="I133" t="s">
        <v>678</v>
      </c>
      <c r="J133" t="s">
        <v>679</v>
      </c>
      <c r="K133" t="s">
        <v>680</v>
      </c>
      <c r="L133">
        <v>1348</v>
      </c>
      <c r="N133">
        <v>1009</v>
      </c>
      <c r="O133" t="s">
        <v>37</v>
      </c>
      <c r="P133" t="s">
        <v>37</v>
      </c>
      <c r="Q133">
        <v>1000</v>
      </c>
      <c r="W133">
        <v>0</v>
      </c>
      <c r="X133">
        <v>-909021926</v>
      </c>
      <c r="Y133">
        <v>6.6E-3</v>
      </c>
      <c r="AA133">
        <v>16950</v>
      </c>
      <c r="AB133">
        <v>0</v>
      </c>
      <c r="AC133">
        <v>0</v>
      </c>
      <c r="AD133">
        <v>0</v>
      </c>
      <c r="AE133">
        <v>16950</v>
      </c>
      <c r="AF133">
        <v>0</v>
      </c>
      <c r="AG133">
        <v>0</v>
      </c>
      <c r="AH133">
        <v>0</v>
      </c>
      <c r="AI133">
        <v>1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</v>
      </c>
      <c r="AT133">
        <v>6.6E-3</v>
      </c>
      <c r="AU133" t="s">
        <v>3</v>
      </c>
      <c r="AV133">
        <v>0</v>
      </c>
      <c r="AW133">
        <v>2</v>
      </c>
      <c r="AX133">
        <v>31303696</v>
      </c>
      <c r="AY133">
        <v>1</v>
      </c>
      <c r="AZ133">
        <v>0</v>
      </c>
      <c r="BA133">
        <v>133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Y133*Source!I67</f>
        <v>1.32E-3</v>
      </c>
      <c r="CY133">
        <f t="shared" si="14"/>
        <v>16950</v>
      </c>
      <c r="CZ133">
        <f t="shared" si="15"/>
        <v>16950</v>
      </c>
      <c r="DA133">
        <f t="shared" si="16"/>
        <v>1</v>
      </c>
      <c r="DB133">
        <f t="shared" si="12"/>
        <v>111.9</v>
      </c>
      <c r="DC133">
        <f t="shared" si="13"/>
        <v>0</v>
      </c>
    </row>
    <row r="134" spans="1:107" x14ac:dyDescent="0.2">
      <c r="A134">
        <f>ROW(Source!A67)</f>
        <v>67</v>
      </c>
      <c r="B134">
        <v>31303232</v>
      </c>
      <c r="C134">
        <v>31303677</v>
      </c>
      <c r="D134">
        <v>29894977</v>
      </c>
      <c r="E134">
        <v>1</v>
      </c>
      <c r="F134">
        <v>1</v>
      </c>
      <c r="G134">
        <v>1</v>
      </c>
      <c r="H134">
        <v>3</v>
      </c>
      <c r="I134" t="s">
        <v>681</v>
      </c>
      <c r="J134" t="s">
        <v>682</v>
      </c>
      <c r="K134" t="s">
        <v>683</v>
      </c>
      <c r="L134">
        <v>1348</v>
      </c>
      <c r="N134">
        <v>1009</v>
      </c>
      <c r="O134" t="s">
        <v>37</v>
      </c>
      <c r="P134" t="s">
        <v>37</v>
      </c>
      <c r="Q134">
        <v>1000</v>
      </c>
      <c r="W134">
        <v>0</v>
      </c>
      <c r="X134">
        <v>-2084827333</v>
      </c>
      <c r="Y134">
        <v>4.7500000000000001E-2</v>
      </c>
      <c r="AA134">
        <v>4294</v>
      </c>
      <c r="AB134">
        <v>0</v>
      </c>
      <c r="AC134">
        <v>0</v>
      </c>
      <c r="AD134">
        <v>0</v>
      </c>
      <c r="AE134">
        <v>4294</v>
      </c>
      <c r="AF134">
        <v>0</v>
      </c>
      <c r="AG134">
        <v>0</v>
      </c>
      <c r="AH134">
        <v>0</v>
      </c>
      <c r="AI134">
        <v>1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S134" t="s">
        <v>3</v>
      </c>
      <c r="AT134">
        <v>4.7500000000000001E-2</v>
      </c>
      <c r="AU134" t="s">
        <v>3</v>
      </c>
      <c r="AV134">
        <v>0</v>
      </c>
      <c r="AW134">
        <v>2</v>
      </c>
      <c r="AX134">
        <v>31303697</v>
      </c>
      <c r="AY134">
        <v>1</v>
      </c>
      <c r="AZ134">
        <v>0</v>
      </c>
      <c r="BA134">
        <v>134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Y134*Source!I67</f>
        <v>9.5000000000000015E-3</v>
      </c>
      <c r="CY134">
        <f t="shared" si="14"/>
        <v>4294</v>
      </c>
      <c r="CZ134">
        <f t="shared" si="15"/>
        <v>4294</v>
      </c>
      <c r="DA134">
        <f t="shared" si="16"/>
        <v>1</v>
      </c>
      <c r="DB134">
        <f t="shared" si="12"/>
        <v>204</v>
      </c>
      <c r="DC134">
        <f t="shared" si="13"/>
        <v>0</v>
      </c>
    </row>
    <row r="135" spans="1:107" x14ac:dyDescent="0.2">
      <c r="A135">
        <f>ROW(Source!A69)</f>
        <v>69</v>
      </c>
      <c r="B135">
        <v>31303232</v>
      </c>
      <c r="C135">
        <v>31303699</v>
      </c>
      <c r="D135">
        <v>28886301</v>
      </c>
      <c r="E135">
        <v>1</v>
      </c>
      <c r="F135">
        <v>1</v>
      </c>
      <c r="G135">
        <v>1</v>
      </c>
      <c r="H135">
        <v>1</v>
      </c>
      <c r="I135" t="s">
        <v>602</v>
      </c>
      <c r="J135" t="s">
        <v>3</v>
      </c>
      <c r="K135" t="s">
        <v>603</v>
      </c>
      <c r="L135">
        <v>1191</v>
      </c>
      <c r="N135">
        <v>1013</v>
      </c>
      <c r="O135" t="s">
        <v>557</v>
      </c>
      <c r="P135" t="s">
        <v>557</v>
      </c>
      <c r="Q135">
        <v>1</v>
      </c>
      <c r="W135">
        <v>0</v>
      </c>
      <c r="X135">
        <v>-784637506</v>
      </c>
      <c r="Y135">
        <v>129.9</v>
      </c>
      <c r="AA135">
        <v>0</v>
      </c>
      <c r="AB135">
        <v>0</v>
      </c>
      <c r="AC135">
        <v>0</v>
      </c>
      <c r="AD135">
        <v>8.74</v>
      </c>
      <c r="AE135">
        <v>0</v>
      </c>
      <c r="AF135">
        <v>0</v>
      </c>
      <c r="AG135">
        <v>0</v>
      </c>
      <c r="AH135">
        <v>8.74</v>
      </c>
      <c r="AI135">
        <v>1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</v>
      </c>
      <c r="AT135">
        <v>129.9</v>
      </c>
      <c r="AU135" t="s">
        <v>3</v>
      </c>
      <c r="AV135">
        <v>1</v>
      </c>
      <c r="AW135">
        <v>2</v>
      </c>
      <c r="AX135">
        <v>31303711</v>
      </c>
      <c r="AY135">
        <v>1</v>
      </c>
      <c r="AZ135">
        <v>0</v>
      </c>
      <c r="BA135">
        <v>135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Y135*Source!I69</f>
        <v>3.8970000000000002</v>
      </c>
      <c r="CY135">
        <f>AD135</f>
        <v>8.74</v>
      </c>
      <c r="CZ135">
        <f>AH135</f>
        <v>8.74</v>
      </c>
      <c r="DA135">
        <f>AL135</f>
        <v>1</v>
      </c>
      <c r="DB135">
        <f t="shared" si="12"/>
        <v>1135.3</v>
      </c>
      <c r="DC135">
        <f t="shared" si="13"/>
        <v>0</v>
      </c>
    </row>
    <row r="136" spans="1:107" x14ac:dyDescent="0.2">
      <c r="A136">
        <f>ROW(Source!A69)</f>
        <v>69</v>
      </c>
      <c r="B136">
        <v>31303232</v>
      </c>
      <c r="C136">
        <v>31303699</v>
      </c>
      <c r="D136">
        <v>28880682</v>
      </c>
      <c r="E136">
        <v>1</v>
      </c>
      <c r="F136">
        <v>1</v>
      </c>
      <c r="G136">
        <v>1</v>
      </c>
      <c r="H136">
        <v>1</v>
      </c>
      <c r="I136" t="s">
        <v>564</v>
      </c>
      <c r="J136" t="s">
        <v>3</v>
      </c>
      <c r="K136" t="s">
        <v>565</v>
      </c>
      <c r="L136">
        <v>1191</v>
      </c>
      <c r="N136">
        <v>1013</v>
      </c>
      <c r="O136" t="s">
        <v>557</v>
      </c>
      <c r="P136" t="s">
        <v>557</v>
      </c>
      <c r="Q136">
        <v>1</v>
      </c>
      <c r="W136">
        <v>0</v>
      </c>
      <c r="X136">
        <v>-1417349443</v>
      </c>
      <c r="Y136">
        <v>0.16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1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0.16</v>
      </c>
      <c r="AU136" t="s">
        <v>3</v>
      </c>
      <c r="AV136">
        <v>2</v>
      </c>
      <c r="AW136">
        <v>2</v>
      </c>
      <c r="AX136">
        <v>31303712</v>
      </c>
      <c r="AY136">
        <v>1</v>
      </c>
      <c r="AZ136">
        <v>0</v>
      </c>
      <c r="BA136">
        <v>136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Y136*Source!I69</f>
        <v>4.7999999999999996E-3</v>
      </c>
      <c r="CY136">
        <f>AD136</f>
        <v>0</v>
      </c>
      <c r="CZ136">
        <f>AH136</f>
        <v>0</v>
      </c>
      <c r="DA136">
        <f>AL136</f>
        <v>1</v>
      </c>
      <c r="DB136">
        <f t="shared" si="12"/>
        <v>0</v>
      </c>
      <c r="DC136">
        <f t="shared" si="13"/>
        <v>0</v>
      </c>
    </row>
    <row r="137" spans="1:107" x14ac:dyDescent="0.2">
      <c r="A137">
        <f>ROW(Source!A69)</f>
        <v>69</v>
      </c>
      <c r="B137">
        <v>31303232</v>
      </c>
      <c r="C137">
        <v>31303699</v>
      </c>
      <c r="D137">
        <v>29938220</v>
      </c>
      <c r="E137">
        <v>1</v>
      </c>
      <c r="F137">
        <v>1</v>
      </c>
      <c r="G137">
        <v>1</v>
      </c>
      <c r="H137">
        <v>2</v>
      </c>
      <c r="I137" t="s">
        <v>566</v>
      </c>
      <c r="J137" t="s">
        <v>567</v>
      </c>
      <c r="K137" t="s">
        <v>568</v>
      </c>
      <c r="L137">
        <v>1368</v>
      </c>
      <c r="N137">
        <v>1011</v>
      </c>
      <c r="O137" t="s">
        <v>561</v>
      </c>
      <c r="P137" t="s">
        <v>561</v>
      </c>
      <c r="Q137">
        <v>1</v>
      </c>
      <c r="W137">
        <v>0</v>
      </c>
      <c r="X137">
        <v>1188625873</v>
      </c>
      <c r="Y137">
        <v>0.1</v>
      </c>
      <c r="AA137">
        <v>0</v>
      </c>
      <c r="AB137">
        <v>31.26</v>
      </c>
      <c r="AC137">
        <v>13.5</v>
      </c>
      <c r="AD137">
        <v>0</v>
      </c>
      <c r="AE137">
        <v>0</v>
      </c>
      <c r="AF137">
        <v>31.26</v>
      </c>
      <c r="AG137">
        <v>13.5</v>
      </c>
      <c r="AH137">
        <v>0</v>
      </c>
      <c r="AI137">
        <v>1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3</v>
      </c>
      <c r="AT137">
        <v>0.1</v>
      </c>
      <c r="AU137" t="s">
        <v>3</v>
      </c>
      <c r="AV137">
        <v>0</v>
      </c>
      <c r="AW137">
        <v>2</v>
      </c>
      <c r="AX137">
        <v>31303713</v>
      </c>
      <c r="AY137">
        <v>1</v>
      </c>
      <c r="AZ137">
        <v>0</v>
      </c>
      <c r="BA137">
        <v>137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Y137*Source!I69</f>
        <v>3.0000000000000001E-3</v>
      </c>
      <c r="CY137">
        <f>AB137</f>
        <v>31.26</v>
      </c>
      <c r="CZ137">
        <f>AF137</f>
        <v>31.26</v>
      </c>
      <c r="DA137">
        <f>AJ137</f>
        <v>1</v>
      </c>
      <c r="DB137">
        <f t="shared" si="12"/>
        <v>3.1</v>
      </c>
      <c r="DC137">
        <f t="shared" si="13"/>
        <v>1.4</v>
      </c>
    </row>
    <row r="138" spans="1:107" x14ac:dyDescent="0.2">
      <c r="A138">
        <f>ROW(Source!A69)</f>
        <v>69</v>
      </c>
      <c r="B138">
        <v>31303232</v>
      </c>
      <c r="C138">
        <v>31303699</v>
      </c>
      <c r="D138">
        <v>29939320</v>
      </c>
      <c r="E138">
        <v>1</v>
      </c>
      <c r="F138">
        <v>1</v>
      </c>
      <c r="G138">
        <v>1</v>
      </c>
      <c r="H138">
        <v>2</v>
      </c>
      <c r="I138" t="s">
        <v>579</v>
      </c>
      <c r="J138" t="s">
        <v>580</v>
      </c>
      <c r="K138" t="s">
        <v>581</v>
      </c>
      <c r="L138">
        <v>1368</v>
      </c>
      <c r="N138">
        <v>1011</v>
      </c>
      <c r="O138" t="s">
        <v>561</v>
      </c>
      <c r="P138" t="s">
        <v>561</v>
      </c>
      <c r="Q138">
        <v>1</v>
      </c>
      <c r="W138">
        <v>0</v>
      </c>
      <c r="X138">
        <v>1372534845</v>
      </c>
      <c r="Y138">
        <v>0.06</v>
      </c>
      <c r="AA138">
        <v>0</v>
      </c>
      <c r="AB138">
        <v>65.709999999999994</v>
      </c>
      <c r="AC138">
        <v>11.6</v>
      </c>
      <c r="AD138">
        <v>0</v>
      </c>
      <c r="AE138">
        <v>0</v>
      </c>
      <c r="AF138">
        <v>65.709999999999994</v>
      </c>
      <c r="AG138">
        <v>11.6</v>
      </c>
      <c r="AH138">
        <v>0</v>
      </c>
      <c r="AI138">
        <v>1</v>
      </c>
      <c r="AJ138">
        <v>1</v>
      </c>
      <c r="AK138">
        <v>1</v>
      </c>
      <c r="AL138">
        <v>1</v>
      </c>
      <c r="AN138">
        <v>0</v>
      </c>
      <c r="AO138">
        <v>1</v>
      </c>
      <c r="AP138">
        <v>0</v>
      </c>
      <c r="AQ138">
        <v>0</v>
      </c>
      <c r="AR138">
        <v>0</v>
      </c>
      <c r="AS138" t="s">
        <v>3</v>
      </c>
      <c r="AT138">
        <v>0.06</v>
      </c>
      <c r="AU138" t="s">
        <v>3</v>
      </c>
      <c r="AV138">
        <v>0</v>
      </c>
      <c r="AW138">
        <v>2</v>
      </c>
      <c r="AX138">
        <v>31303714</v>
      </c>
      <c r="AY138">
        <v>1</v>
      </c>
      <c r="AZ138">
        <v>0</v>
      </c>
      <c r="BA138">
        <v>138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Y138*Source!I69</f>
        <v>1.8E-3</v>
      </c>
      <c r="CY138">
        <f>AB138</f>
        <v>65.709999999999994</v>
      </c>
      <c r="CZ138">
        <f>AF138</f>
        <v>65.709999999999994</v>
      </c>
      <c r="DA138">
        <f>AJ138</f>
        <v>1</v>
      </c>
      <c r="DB138">
        <f t="shared" si="12"/>
        <v>3.9</v>
      </c>
      <c r="DC138">
        <f t="shared" si="13"/>
        <v>0.7</v>
      </c>
    </row>
    <row r="139" spans="1:107" x14ac:dyDescent="0.2">
      <c r="A139">
        <f>ROW(Source!A69)</f>
        <v>69</v>
      </c>
      <c r="B139">
        <v>31303232</v>
      </c>
      <c r="C139">
        <v>31303699</v>
      </c>
      <c r="D139">
        <v>29860934</v>
      </c>
      <c r="E139">
        <v>1</v>
      </c>
      <c r="F139">
        <v>1</v>
      </c>
      <c r="G139">
        <v>1</v>
      </c>
      <c r="H139">
        <v>3</v>
      </c>
      <c r="I139" t="s">
        <v>632</v>
      </c>
      <c r="J139" t="s">
        <v>633</v>
      </c>
      <c r="K139" t="s">
        <v>634</v>
      </c>
      <c r="L139">
        <v>1327</v>
      </c>
      <c r="N139">
        <v>1005</v>
      </c>
      <c r="O139" t="s">
        <v>73</v>
      </c>
      <c r="P139" t="s">
        <v>73</v>
      </c>
      <c r="Q139">
        <v>1</v>
      </c>
      <c r="W139">
        <v>0</v>
      </c>
      <c r="X139">
        <v>-1987926685</v>
      </c>
      <c r="Y139">
        <v>0.84</v>
      </c>
      <c r="AA139">
        <v>72.319999999999993</v>
      </c>
      <c r="AB139">
        <v>0</v>
      </c>
      <c r="AC139">
        <v>0</v>
      </c>
      <c r="AD139">
        <v>0</v>
      </c>
      <c r="AE139">
        <v>72.319999999999993</v>
      </c>
      <c r="AF139">
        <v>0</v>
      </c>
      <c r="AG139">
        <v>0</v>
      </c>
      <c r="AH139">
        <v>0</v>
      </c>
      <c r="AI139">
        <v>1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0</v>
      </c>
      <c r="AQ139">
        <v>0</v>
      </c>
      <c r="AR139">
        <v>0</v>
      </c>
      <c r="AS139" t="s">
        <v>3</v>
      </c>
      <c r="AT139">
        <v>0.84</v>
      </c>
      <c r="AU139" t="s">
        <v>3</v>
      </c>
      <c r="AV139">
        <v>0</v>
      </c>
      <c r="AW139">
        <v>2</v>
      </c>
      <c r="AX139">
        <v>31303715</v>
      </c>
      <c r="AY139">
        <v>1</v>
      </c>
      <c r="AZ139">
        <v>0</v>
      </c>
      <c r="BA139">
        <v>139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Y139*Source!I69</f>
        <v>2.5199999999999997E-2</v>
      </c>
      <c r="CY139">
        <f t="shared" ref="CY139:CY145" si="17">AA139</f>
        <v>72.319999999999993</v>
      </c>
      <c r="CZ139">
        <f t="shared" ref="CZ139:CZ145" si="18">AE139</f>
        <v>72.319999999999993</v>
      </c>
      <c r="DA139">
        <f t="shared" ref="DA139:DA145" si="19">AI139</f>
        <v>1</v>
      </c>
      <c r="DB139">
        <f t="shared" si="12"/>
        <v>60.8</v>
      </c>
      <c r="DC139">
        <f t="shared" si="13"/>
        <v>0</v>
      </c>
    </row>
    <row r="140" spans="1:107" x14ac:dyDescent="0.2">
      <c r="A140">
        <f>ROW(Source!A69)</f>
        <v>69</v>
      </c>
      <c r="B140">
        <v>31303232</v>
      </c>
      <c r="C140">
        <v>31303699</v>
      </c>
      <c r="D140">
        <v>29861270</v>
      </c>
      <c r="E140">
        <v>1</v>
      </c>
      <c r="F140">
        <v>1</v>
      </c>
      <c r="G140">
        <v>1</v>
      </c>
      <c r="H140">
        <v>3</v>
      </c>
      <c r="I140" t="s">
        <v>635</v>
      </c>
      <c r="J140" t="s">
        <v>636</v>
      </c>
      <c r="K140" t="s">
        <v>637</v>
      </c>
      <c r="L140">
        <v>1346</v>
      </c>
      <c r="N140">
        <v>1009</v>
      </c>
      <c r="O140" t="s">
        <v>184</v>
      </c>
      <c r="P140" t="s">
        <v>184</v>
      </c>
      <c r="Q140">
        <v>1</v>
      </c>
      <c r="W140">
        <v>0</v>
      </c>
      <c r="X140">
        <v>813963326</v>
      </c>
      <c r="Y140">
        <v>0.31</v>
      </c>
      <c r="AA140">
        <v>1.82</v>
      </c>
      <c r="AB140">
        <v>0</v>
      </c>
      <c r="AC140">
        <v>0</v>
      </c>
      <c r="AD140">
        <v>0</v>
      </c>
      <c r="AE140">
        <v>1.82</v>
      </c>
      <c r="AF140">
        <v>0</v>
      </c>
      <c r="AG140">
        <v>0</v>
      </c>
      <c r="AH140">
        <v>0</v>
      </c>
      <c r="AI140">
        <v>1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0</v>
      </c>
      <c r="AQ140">
        <v>0</v>
      </c>
      <c r="AR140">
        <v>0</v>
      </c>
      <c r="AS140" t="s">
        <v>3</v>
      </c>
      <c r="AT140">
        <v>0.31</v>
      </c>
      <c r="AU140" t="s">
        <v>3</v>
      </c>
      <c r="AV140">
        <v>0</v>
      </c>
      <c r="AW140">
        <v>2</v>
      </c>
      <c r="AX140">
        <v>31303716</v>
      </c>
      <c r="AY140">
        <v>1</v>
      </c>
      <c r="AZ140">
        <v>0</v>
      </c>
      <c r="BA140">
        <v>140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Y140*Source!I69</f>
        <v>9.2999999999999992E-3</v>
      </c>
      <c r="CY140">
        <f t="shared" si="17"/>
        <v>1.82</v>
      </c>
      <c r="CZ140">
        <f t="shared" si="18"/>
        <v>1.82</v>
      </c>
      <c r="DA140">
        <f t="shared" si="19"/>
        <v>1</v>
      </c>
      <c r="DB140">
        <f t="shared" si="12"/>
        <v>0.6</v>
      </c>
      <c r="DC140">
        <f t="shared" si="13"/>
        <v>0</v>
      </c>
    </row>
    <row r="141" spans="1:107" x14ac:dyDescent="0.2">
      <c r="A141">
        <f>ROW(Source!A69)</f>
        <v>69</v>
      </c>
      <c r="B141">
        <v>31303232</v>
      </c>
      <c r="C141">
        <v>31303699</v>
      </c>
      <c r="D141">
        <v>29862159</v>
      </c>
      <c r="E141">
        <v>1</v>
      </c>
      <c r="F141">
        <v>1</v>
      </c>
      <c r="G141">
        <v>1</v>
      </c>
      <c r="H141">
        <v>3</v>
      </c>
      <c r="I141" t="s">
        <v>638</v>
      </c>
      <c r="J141" t="s">
        <v>639</v>
      </c>
      <c r="K141" t="s">
        <v>640</v>
      </c>
      <c r="L141">
        <v>1339</v>
      </c>
      <c r="N141">
        <v>1007</v>
      </c>
      <c r="O141" t="s">
        <v>135</v>
      </c>
      <c r="P141" t="s">
        <v>135</v>
      </c>
      <c r="Q141">
        <v>1</v>
      </c>
      <c r="W141">
        <v>0</v>
      </c>
      <c r="X141">
        <v>1795918813</v>
      </c>
      <c r="Y141">
        <v>2.3999999999999998E-3</v>
      </c>
      <c r="AA141">
        <v>74.58</v>
      </c>
      <c r="AB141">
        <v>0</v>
      </c>
      <c r="AC141">
        <v>0</v>
      </c>
      <c r="AD141">
        <v>0</v>
      </c>
      <c r="AE141">
        <v>74.58</v>
      </c>
      <c r="AF141">
        <v>0</v>
      </c>
      <c r="AG141">
        <v>0</v>
      </c>
      <c r="AH141">
        <v>0</v>
      </c>
      <c r="AI141">
        <v>1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0</v>
      </c>
      <c r="AQ141">
        <v>0</v>
      </c>
      <c r="AR141">
        <v>0</v>
      </c>
      <c r="AS141" t="s">
        <v>3</v>
      </c>
      <c r="AT141">
        <v>2.3999999999999998E-3</v>
      </c>
      <c r="AU141" t="s">
        <v>3</v>
      </c>
      <c r="AV141">
        <v>0</v>
      </c>
      <c r="AW141">
        <v>2</v>
      </c>
      <c r="AX141">
        <v>31303717</v>
      </c>
      <c r="AY141">
        <v>1</v>
      </c>
      <c r="AZ141">
        <v>0</v>
      </c>
      <c r="BA141">
        <v>141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Y141*Source!I69</f>
        <v>7.1999999999999988E-5</v>
      </c>
      <c r="CY141">
        <f t="shared" si="17"/>
        <v>74.58</v>
      </c>
      <c r="CZ141">
        <f t="shared" si="18"/>
        <v>74.58</v>
      </c>
      <c r="DA141">
        <f t="shared" si="19"/>
        <v>1</v>
      </c>
      <c r="DB141">
        <f t="shared" si="12"/>
        <v>0.2</v>
      </c>
      <c r="DC141">
        <f t="shared" si="13"/>
        <v>0</v>
      </c>
    </row>
    <row r="142" spans="1:107" x14ac:dyDescent="0.2">
      <c r="A142">
        <f>ROW(Source!A69)</f>
        <v>69</v>
      </c>
      <c r="B142">
        <v>31303232</v>
      </c>
      <c r="C142">
        <v>31303699</v>
      </c>
      <c r="D142">
        <v>29894101</v>
      </c>
      <c r="E142">
        <v>1</v>
      </c>
      <c r="F142">
        <v>1</v>
      </c>
      <c r="G142">
        <v>1</v>
      </c>
      <c r="H142">
        <v>3</v>
      </c>
      <c r="I142" t="s">
        <v>223</v>
      </c>
      <c r="J142" t="s">
        <v>225</v>
      </c>
      <c r="K142" t="s">
        <v>224</v>
      </c>
      <c r="L142">
        <v>1348</v>
      </c>
      <c r="N142">
        <v>1009</v>
      </c>
      <c r="O142" t="s">
        <v>37</v>
      </c>
      <c r="P142" t="s">
        <v>37</v>
      </c>
      <c r="Q142">
        <v>1000</v>
      </c>
      <c r="W142">
        <v>0</v>
      </c>
      <c r="X142">
        <v>1634707557</v>
      </c>
      <c r="Y142">
        <v>1.37E-2</v>
      </c>
      <c r="AA142">
        <v>15287</v>
      </c>
      <c r="AB142">
        <v>0</v>
      </c>
      <c r="AC142">
        <v>0</v>
      </c>
      <c r="AD142">
        <v>0</v>
      </c>
      <c r="AE142">
        <v>15287</v>
      </c>
      <c r="AF142">
        <v>0</v>
      </c>
      <c r="AG142">
        <v>0</v>
      </c>
      <c r="AH142">
        <v>0</v>
      </c>
      <c r="AI142">
        <v>1</v>
      </c>
      <c r="AJ142">
        <v>1</v>
      </c>
      <c r="AK142">
        <v>1</v>
      </c>
      <c r="AL142">
        <v>1</v>
      </c>
      <c r="AN142">
        <v>0</v>
      </c>
      <c r="AO142">
        <v>0</v>
      </c>
      <c r="AP142">
        <v>1</v>
      </c>
      <c r="AQ142">
        <v>0</v>
      </c>
      <c r="AR142">
        <v>0</v>
      </c>
      <c r="AS142" t="s">
        <v>3</v>
      </c>
      <c r="AT142">
        <v>1.37E-2</v>
      </c>
      <c r="AU142" t="s">
        <v>3</v>
      </c>
      <c r="AV142">
        <v>0</v>
      </c>
      <c r="AW142">
        <v>1</v>
      </c>
      <c r="AX142">
        <v>-1</v>
      </c>
      <c r="AY142">
        <v>0</v>
      </c>
      <c r="AZ142">
        <v>0</v>
      </c>
      <c r="BA142" t="s">
        <v>3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Y142*Source!I69</f>
        <v>4.1100000000000002E-4</v>
      </c>
      <c r="CY142">
        <f t="shared" si="17"/>
        <v>15287</v>
      </c>
      <c r="CZ142">
        <f t="shared" si="18"/>
        <v>15287</v>
      </c>
      <c r="DA142">
        <f t="shared" si="19"/>
        <v>1</v>
      </c>
      <c r="DB142">
        <f t="shared" si="12"/>
        <v>209.4</v>
      </c>
      <c r="DC142">
        <f t="shared" si="13"/>
        <v>0</v>
      </c>
    </row>
    <row r="143" spans="1:107" x14ac:dyDescent="0.2">
      <c r="A143">
        <f>ROW(Source!A69)</f>
        <v>69</v>
      </c>
      <c r="B143">
        <v>31303232</v>
      </c>
      <c r="C143">
        <v>31303699</v>
      </c>
      <c r="D143">
        <v>29894228</v>
      </c>
      <c r="E143">
        <v>1</v>
      </c>
      <c r="F143">
        <v>1</v>
      </c>
      <c r="G143">
        <v>1</v>
      </c>
      <c r="H143">
        <v>3</v>
      </c>
      <c r="I143" t="s">
        <v>684</v>
      </c>
      <c r="J143" t="s">
        <v>685</v>
      </c>
      <c r="K143" t="s">
        <v>686</v>
      </c>
      <c r="L143">
        <v>1348</v>
      </c>
      <c r="N143">
        <v>1009</v>
      </c>
      <c r="O143" t="s">
        <v>37</v>
      </c>
      <c r="P143" t="s">
        <v>37</v>
      </c>
      <c r="Q143">
        <v>1000</v>
      </c>
      <c r="W143">
        <v>0</v>
      </c>
      <c r="X143">
        <v>307837237</v>
      </c>
      <c r="Y143">
        <v>2.2000000000000001E-3</v>
      </c>
      <c r="AA143">
        <v>33640</v>
      </c>
      <c r="AB143">
        <v>0</v>
      </c>
      <c r="AC143">
        <v>0</v>
      </c>
      <c r="AD143">
        <v>0</v>
      </c>
      <c r="AE143">
        <v>33640</v>
      </c>
      <c r="AF143">
        <v>0</v>
      </c>
      <c r="AG143">
        <v>0</v>
      </c>
      <c r="AH143">
        <v>0</v>
      </c>
      <c r="AI143">
        <v>1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0</v>
      </c>
      <c r="AQ143">
        <v>0</v>
      </c>
      <c r="AR143">
        <v>0</v>
      </c>
      <c r="AS143" t="s">
        <v>3</v>
      </c>
      <c r="AT143">
        <v>2.2000000000000001E-3</v>
      </c>
      <c r="AU143" t="s">
        <v>3</v>
      </c>
      <c r="AV143">
        <v>0</v>
      </c>
      <c r="AW143">
        <v>2</v>
      </c>
      <c r="AX143">
        <v>31303719</v>
      </c>
      <c r="AY143">
        <v>1</v>
      </c>
      <c r="AZ143">
        <v>0</v>
      </c>
      <c r="BA143">
        <v>143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Y143*Source!I69</f>
        <v>6.6000000000000005E-5</v>
      </c>
      <c r="CY143">
        <f t="shared" si="17"/>
        <v>33640</v>
      </c>
      <c r="CZ143">
        <f t="shared" si="18"/>
        <v>33640</v>
      </c>
      <c r="DA143">
        <f t="shared" si="19"/>
        <v>1</v>
      </c>
      <c r="DB143">
        <f t="shared" si="12"/>
        <v>74</v>
      </c>
      <c r="DC143">
        <f t="shared" si="13"/>
        <v>0</v>
      </c>
    </row>
    <row r="144" spans="1:107" x14ac:dyDescent="0.2">
      <c r="A144">
        <f>ROW(Source!A69)</f>
        <v>69</v>
      </c>
      <c r="B144">
        <v>31303232</v>
      </c>
      <c r="C144">
        <v>31303699</v>
      </c>
      <c r="D144">
        <v>29894716</v>
      </c>
      <c r="E144">
        <v>1</v>
      </c>
      <c r="F144">
        <v>1</v>
      </c>
      <c r="G144">
        <v>1</v>
      </c>
      <c r="H144">
        <v>3</v>
      </c>
      <c r="I144" t="s">
        <v>678</v>
      </c>
      <c r="J144" t="s">
        <v>679</v>
      </c>
      <c r="K144" t="s">
        <v>680</v>
      </c>
      <c r="L144">
        <v>1348</v>
      </c>
      <c r="N144">
        <v>1009</v>
      </c>
      <c r="O144" t="s">
        <v>37</v>
      </c>
      <c r="P144" t="s">
        <v>37</v>
      </c>
      <c r="Q144">
        <v>1000</v>
      </c>
      <c r="W144">
        <v>0</v>
      </c>
      <c r="X144">
        <v>-909021926</v>
      </c>
      <c r="Y144">
        <v>2.7000000000000001E-3</v>
      </c>
      <c r="AA144">
        <v>16950</v>
      </c>
      <c r="AB144">
        <v>0</v>
      </c>
      <c r="AC144">
        <v>0</v>
      </c>
      <c r="AD144">
        <v>0</v>
      </c>
      <c r="AE144">
        <v>16950</v>
      </c>
      <c r="AF144">
        <v>0</v>
      </c>
      <c r="AG144">
        <v>0</v>
      </c>
      <c r="AH144">
        <v>0</v>
      </c>
      <c r="AI144">
        <v>1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0</v>
      </c>
      <c r="AQ144">
        <v>0</v>
      </c>
      <c r="AR144">
        <v>0</v>
      </c>
      <c r="AS144" t="s">
        <v>3</v>
      </c>
      <c r="AT144">
        <v>2.7000000000000001E-3</v>
      </c>
      <c r="AU144" t="s">
        <v>3</v>
      </c>
      <c r="AV144">
        <v>0</v>
      </c>
      <c r="AW144">
        <v>2</v>
      </c>
      <c r="AX144">
        <v>31303720</v>
      </c>
      <c r="AY144">
        <v>1</v>
      </c>
      <c r="AZ144">
        <v>0</v>
      </c>
      <c r="BA144">
        <v>144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Y144*Source!I69</f>
        <v>8.1000000000000004E-5</v>
      </c>
      <c r="CY144">
        <f t="shared" si="17"/>
        <v>16950</v>
      </c>
      <c r="CZ144">
        <f t="shared" si="18"/>
        <v>16950</v>
      </c>
      <c r="DA144">
        <f t="shared" si="19"/>
        <v>1</v>
      </c>
      <c r="DB144">
        <f t="shared" si="12"/>
        <v>45.8</v>
      </c>
      <c r="DC144">
        <f t="shared" si="13"/>
        <v>0</v>
      </c>
    </row>
    <row r="145" spans="1:107" x14ac:dyDescent="0.2">
      <c r="A145">
        <f>ROW(Source!A69)</f>
        <v>69</v>
      </c>
      <c r="B145">
        <v>31303232</v>
      </c>
      <c r="C145">
        <v>31303699</v>
      </c>
      <c r="D145">
        <v>29894977</v>
      </c>
      <c r="E145">
        <v>1</v>
      </c>
      <c r="F145">
        <v>1</v>
      </c>
      <c r="G145">
        <v>1</v>
      </c>
      <c r="H145">
        <v>3</v>
      </c>
      <c r="I145" t="s">
        <v>681</v>
      </c>
      <c r="J145" t="s">
        <v>682</v>
      </c>
      <c r="K145" t="s">
        <v>683</v>
      </c>
      <c r="L145">
        <v>1348</v>
      </c>
      <c r="N145">
        <v>1009</v>
      </c>
      <c r="O145" t="s">
        <v>37</v>
      </c>
      <c r="P145" t="s">
        <v>37</v>
      </c>
      <c r="Q145">
        <v>1000</v>
      </c>
      <c r="W145">
        <v>0</v>
      </c>
      <c r="X145">
        <v>-2084827333</v>
      </c>
      <c r="Y145">
        <v>5.6399999999999999E-2</v>
      </c>
      <c r="AA145">
        <v>4294</v>
      </c>
      <c r="AB145">
        <v>0</v>
      </c>
      <c r="AC145">
        <v>0</v>
      </c>
      <c r="AD145">
        <v>0</v>
      </c>
      <c r="AE145">
        <v>4294</v>
      </c>
      <c r="AF145">
        <v>0</v>
      </c>
      <c r="AG145">
        <v>0</v>
      </c>
      <c r="AH145">
        <v>0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3</v>
      </c>
      <c r="AT145">
        <v>5.6399999999999999E-2</v>
      </c>
      <c r="AU145" t="s">
        <v>3</v>
      </c>
      <c r="AV145">
        <v>0</v>
      </c>
      <c r="AW145">
        <v>2</v>
      </c>
      <c r="AX145">
        <v>31303721</v>
      </c>
      <c r="AY145">
        <v>1</v>
      </c>
      <c r="AZ145">
        <v>0</v>
      </c>
      <c r="BA145">
        <v>145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Y145*Source!I69</f>
        <v>1.6919999999999999E-3</v>
      </c>
      <c r="CY145">
        <f t="shared" si="17"/>
        <v>4294</v>
      </c>
      <c r="CZ145">
        <f t="shared" si="18"/>
        <v>4294</v>
      </c>
      <c r="DA145">
        <f t="shared" si="19"/>
        <v>1</v>
      </c>
      <c r="DB145">
        <f t="shared" ref="DB145:DB167" si="20">ROUND(ROUND(AT145*CZ145,2),1)</f>
        <v>242.2</v>
      </c>
      <c r="DC145">
        <f t="shared" ref="DC145:DC167" si="21">ROUND(ROUND(AT145*AG145,2),1)</f>
        <v>0</v>
      </c>
    </row>
    <row r="146" spans="1:107" x14ac:dyDescent="0.2">
      <c r="A146">
        <f>ROW(Source!A72)</f>
        <v>72</v>
      </c>
      <c r="B146">
        <v>31303232</v>
      </c>
      <c r="C146">
        <v>31303724</v>
      </c>
      <c r="D146">
        <v>28883954</v>
      </c>
      <c r="E146">
        <v>1</v>
      </c>
      <c r="F146">
        <v>1</v>
      </c>
      <c r="G146">
        <v>1</v>
      </c>
      <c r="H146">
        <v>1</v>
      </c>
      <c r="I146" t="s">
        <v>687</v>
      </c>
      <c r="J146" t="s">
        <v>3</v>
      </c>
      <c r="K146" t="s">
        <v>688</v>
      </c>
      <c r="L146">
        <v>1191</v>
      </c>
      <c r="N146">
        <v>1013</v>
      </c>
      <c r="O146" t="s">
        <v>557</v>
      </c>
      <c r="P146" t="s">
        <v>557</v>
      </c>
      <c r="Q146">
        <v>1</v>
      </c>
      <c r="W146">
        <v>0</v>
      </c>
      <c r="X146">
        <v>371339561</v>
      </c>
      <c r="Y146">
        <v>77.72</v>
      </c>
      <c r="AA146">
        <v>0</v>
      </c>
      <c r="AB146">
        <v>0</v>
      </c>
      <c r="AC146">
        <v>0</v>
      </c>
      <c r="AD146">
        <v>8.09</v>
      </c>
      <c r="AE146">
        <v>0</v>
      </c>
      <c r="AF146">
        <v>0</v>
      </c>
      <c r="AG146">
        <v>0</v>
      </c>
      <c r="AH146">
        <v>8.09</v>
      </c>
      <c r="AI146">
        <v>1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3</v>
      </c>
      <c r="AT146">
        <v>77.72</v>
      </c>
      <c r="AU146" t="s">
        <v>3</v>
      </c>
      <c r="AV146">
        <v>1</v>
      </c>
      <c r="AW146">
        <v>2</v>
      </c>
      <c r="AX146">
        <v>31303730</v>
      </c>
      <c r="AY146">
        <v>1</v>
      </c>
      <c r="AZ146">
        <v>0</v>
      </c>
      <c r="BA146">
        <v>146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Y146*Source!I72</f>
        <v>1.5544</v>
      </c>
      <c r="CY146">
        <f>AD146</f>
        <v>8.09</v>
      </c>
      <c r="CZ146">
        <f>AH146</f>
        <v>8.09</v>
      </c>
      <c r="DA146">
        <f>AL146</f>
        <v>1</v>
      </c>
      <c r="DB146">
        <f t="shared" si="20"/>
        <v>628.79999999999995</v>
      </c>
      <c r="DC146">
        <f t="shared" si="21"/>
        <v>0</v>
      </c>
    </row>
    <row r="147" spans="1:107" x14ac:dyDescent="0.2">
      <c r="A147">
        <f>ROW(Source!A72)</f>
        <v>72</v>
      </c>
      <c r="B147">
        <v>31303232</v>
      </c>
      <c r="C147">
        <v>31303724</v>
      </c>
      <c r="D147">
        <v>28880682</v>
      </c>
      <c r="E147">
        <v>1</v>
      </c>
      <c r="F147">
        <v>1</v>
      </c>
      <c r="G147">
        <v>1</v>
      </c>
      <c r="H147">
        <v>1</v>
      </c>
      <c r="I147" t="s">
        <v>564</v>
      </c>
      <c r="J147" t="s">
        <v>3</v>
      </c>
      <c r="K147" t="s">
        <v>565</v>
      </c>
      <c r="L147">
        <v>1191</v>
      </c>
      <c r="N147">
        <v>1013</v>
      </c>
      <c r="O147" t="s">
        <v>557</v>
      </c>
      <c r="P147" t="s">
        <v>557</v>
      </c>
      <c r="Q147">
        <v>1</v>
      </c>
      <c r="W147">
        <v>0</v>
      </c>
      <c r="X147">
        <v>-1417349443</v>
      </c>
      <c r="Y147">
        <v>16.850000000000001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1</v>
      </c>
      <c r="AJ147">
        <v>1</v>
      </c>
      <c r="AK147">
        <v>1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3</v>
      </c>
      <c r="AT147">
        <v>16.850000000000001</v>
      </c>
      <c r="AU147" t="s">
        <v>3</v>
      </c>
      <c r="AV147">
        <v>2</v>
      </c>
      <c r="AW147">
        <v>2</v>
      </c>
      <c r="AX147">
        <v>31303731</v>
      </c>
      <c r="AY147">
        <v>1</v>
      </c>
      <c r="AZ147">
        <v>0</v>
      </c>
      <c r="BA147">
        <v>147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Y147*Source!I72</f>
        <v>0.33700000000000002</v>
      </c>
      <c r="CY147">
        <f>AD147</f>
        <v>0</v>
      </c>
      <c r="CZ147">
        <f>AH147</f>
        <v>0</v>
      </c>
      <c r="DA147">
        <f>AL147</f>
        <v>1</v>
      </c>
      <c r="DB147">
        <f t="shared" si="20"/>
        <v>0</v>
      </c>
      <c r="DC147">
        <f t="shared" si="21"/>
        <v>0</v>
      </c>
    </row>
    <row r="148" spans="1:107" x14ac:dyDescent="0.2">
      <c r="A148">
        <f>ROW(Source!A72)</f>
        <v>72</v>
      </c>
      <c r="B148">
        <v>31303232</v>
      </c>
      <c r="C148">
        <v>31303724</v>
      </c>
      <c r="D148">
        <v>29937124</v>
      </c>
      <c r="E148">
        <v>1</v>
      </c>
      <c r="F148">
        <v>1</v>
      </c>
      <c r="G148">
        <v>1</v>
      </c>
      <c r="H148">
        <v>2</v>
      </c>
      <c r="I148" t="s">
        <v>689</v>
      </c>
      <c r="J148" t="s">
        <v>690</v>
      </c>
      <c r="K148" t="s">
        <v>691</v>
      </c>
      <c r="L148">
        <v>1368</v>
      </c>
      <c r="N148">
        <v>1011</v>
      </c>
      <c r="O148" t="s">
        <v>561</v>
      </c>
      <c r="P148" t="s">
        <v>561</v>
      </c>
      <c r="Q148">
        <v>1</v>
      </c>
      <c r="W148">
        <v>0</v>
      </c>
      <c r="X148">
        <v>-1071764843</v>
      </c>
      <c r="Y148">
        <v>4.51</v>
      </c>
      <c r="AA148">
        <v>0</v>
      </c>
      <c r="AB148">
        <v>79.069999999999993</v>
      </c>
      <c r="AC148">
        <v>13.5</v>
      </c>
      <c r="AD148">
        <v>0</v>
      </c>
      <c r="AE148">
        <v>0</v>
      </c>
      <c r="AF148">
        <v>79.069999999999993</v>
      </c>
      <c r="AG148">
        <v>13.5</v>
      </c>
      <c r="AH148">
        <v>0</v>
      </c>
      <c r="AI148">
        <v>1</v>
      </c>
      <c r="AJ148">
        <v>1</v>
      </c>
      <c r="AK148">
        <v>1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3</v>
      </c>
      <c r="AT148">
        <v>4.51</v>
      </c>
      <c r="AU148" t="s">
        <v>3</v>
      </c>
      <c r="AV148">
        <v>0</v>
      </c>
      <c r="AW148">
        <v>2</v>
      </c>
      <c r="AX148">
        <v>31303732</v>
      </c>
      <c r="AY148">
        <v>1</v>
      </c>
      <c r="AZ148">
        <v>0</v>
      </c>
      <c r="BA148">
        <v>148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Y148*Source!I72</f>
        <v>9.0200000000000002E-2</v>
      </c>
      <c r="CY148">
        <f>AB148</f>
        <v>79.069999999999993</v>
      </c>
      <c r="CZ148">
        <f>AF148</f>
        <v>79.069999999999993</v>
      </c>
      <c r="DA148">
        <f>AJ148</f>
        <v>1</v>
      </c>
      <c r="DB148">
        <f t="shared" si="20"/>
        <v>356.6</v>
      </c>
      <c r="DC148">
        <f t="shared" si="21"/>
        <v>60.9</v>
      </c>
    </row>
    <row r="149" spans="1:107" x14ac:dyDescent="0.2">
      <c r="A149">
        <f>ROW(Source!A72)</f>
        <v>72</v>
      </c>
      <c r="B149">
        <v>31303232</v>
      </c>
      <c r="C149">
        <v>31303724</v>
      </c>
      <c r="D149">
        <v>29937239</v>
      </c>
      <c r="E149">
        <v>1</v>
      </c>
      <c r="F149">
        <v>1</v>
      </c>
      <c r="G149">
        <v>1</v>
      </c>
      <c r="H149">
        <v>2</v>
      </c>
      <c r="I149" t="s">
        <v>692</v>
      </c>
      <c r="J149" t="s">
        <v>693</v>
      </c>
      <c r="K149" t="s">
        <v>694</v>
      </c>
      <c r="L149">
        <v>1368</v>
      </c>
      <c r="N149">
        <v>1011</v>
      </c>
      <c r="O149" t="s">
        <v>561</v>
      </c>
      <c r="P149" t="s">
        <v>561</v>
      </c>
      <c r="Q149">
        <v>1</v>
      </c>
      <c r="W149">
        <v>0</v>
      </c>
      <c r="X149">
        <v>1432324721</v>
      </c>
      <c r="Y149">
        <v>12.34</v>
      </c>
      <c r="AA149">
        <v>0</v>
      </c>
      <c r="AB149">
        <v>115.27</v>
      </c>
      <c r="AC149">
        <v>13.5</v>
      </c>
      <c r="AD149">
        <v>0</v>
      </c>
      <c r="AE149">
        <v>0</v>
      </c>
      <c r="AF149">
        <v>115.27</v>
      </c>
      <c r="AG149">
        <v>13.5</v>
      </c>
      <c r="AH149">
        <v>0</v>
      </c>
      <c r="AI149">
        <v>1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0</v>
      </c>
      <c r="AQ149">
        <v>0</v>
      </c>
      <c r="AR149">
        <v>0</v>
      </c>
      <c r="AS149" t="s">
        <v>3</v>
      </c>
      <c r="AT149">
        <v>12.34</v>
      </c>
      <c r="AU149" t="s">
        <v>3</v>
      </c>
      <c r="AV149">
        <v>0</v>
      </c>
      <c r="AW149">
        <v>2</v>
      </c>
      <c r="AX149">
        <v>31303733</v>
      </c>
      <c r="AY149">
        <v>1</v>
      </c>
      <c r="AZ149">
        <v>0</v>
      </c>
      <c r="BA149">
        <v>149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Y149*Source!I72</f>
        <v>0.24679999999999999</v>
      </c>
      <c r="CY149">
        <f>AB149</f>
        <v>115.27</v>
      </c>
      <c r="CZ149">
        <f>AF149</f>
        <v>115.27</v>
      </c>
      <c r="DA149">
        <f>AJ149</f>
        <v>1</v>
      </c>
      <c r="DB149">
        <f t="shared" si="20"/>
        <v>1422.4</v>
      </c>
      <c r="DC149">
        <f t="shared" si="21"/>
        <v>166.6</v>
      </c>
    </row>
    <row r="150" spans="1:107" x14ac:dyDescent="0.2">
      <c r="A150">
        <f>ROW(Source!A72)</f>
        <v>72</v>
      </c>
      <c r="B150">
        <v>31303232</v>
      </c>
      <c r="C150">
        <v>31303724</v>
      </c>
      <c r="D150">
        <v>29939163</v>
      </c>
      <c r="E150">
        <v>1</v>
      </c>
      <c r="F150">
        <v>1</v>
      </c>
      <c r="G150">
        <v>1</v>
      </c>
      <c r="H150">
        <v>2</v>
      </c>
      <c r="I150" t="s">
        <v>695</v>
      </c>
      <c r="J150" t="s">
        <v>696</v>
      </c>
      <c r="K150" t="s">
        <v>697</v>
      </c>
      <c r="L150">
        <v>1368</v>
      </c>
      <c r="N150">
        <v>1011</v>
      </c>
      <c r="O150" t="s">
        <v>561</v>
      </c>
      <c r="P150" t="s">
        <v>561</v>
      </c>
      <c r="Q150">
        <v>1</v>
      </c>
      <c r="W150">
        <v>0</v>
      </c>
      <c r="X150">
        <v>-1526995597</v>
      </c>
      <c r="Y150">
        <v>1.98</v>
      </c>
      <c r="AA150">
        <v>0</v>
      </c>
      <c r="AB150">
        <v>8</v>
      </c>
      <c r="AC150">
        <v>0</v>
      </c>
      <c r="AD150">
        <v>0</v>
      </c>
      <c r="AE150">
        <v>0</v>
      </c>
      <c r="AF150">
        <v>8</v>
      </c>
      <c r="AG150">
        <v>0</v>
      </c>
      <c r="AH150">
        <v>0</v>
      </c>
      <c r="AI150">
        <v>1</v>
      </c>
      <c r="AJ150">
        <v>1</v>
      </c>
      <c r="AK150">
        <v>1</v>
      </c>
      <c r="AL150">
        <v>1</v>
      </c>
      <c r="AN150">
        <v>0</v>
      </c>
      <c r="AO150">
        <v>1</v>
      </c>
      <c r="AP150">
        <v>0</v>
      </c>
      <c r="AQ150">
        <v>0</v>
      </c>
      <c r="AR150">
        <v>0</v>
      </c>
      <c r="AS150" t="s">
        <v>3</v>
      </c>
      <c r="AT150">
        <v>1.98</v>
      </c>
      <c r="AU150" t="s">
        <v>3</v>
      </c>
      <c r="AV150">
        <v>0</v>
      </c>
      <c r="AW150">
        <v>2</v>
      </c>
      <c r="AX150">
        <v>31303734</v>
      </c>
      <c r="AY150">
        <v>1</v>
      </c>
      <c r="AZ150">
        <v>0</v>
      </c>
      <c r="BA150">
        <v>150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Y150*Source!I72</f>
        <v>3.9600000000000003E-2</v>
      </c>
      <c r="CY150">
        <f>AB150</f>
        <v>8</v>
      </c>
      <c r="CZ150">
        <f>AF150</f>
        <v>8</v>
      </c>
      <c r="DA150">
        <f>AJ150</f>
        <v>1</v>
      </c>
      <c r="DB150">
        <f t="shared" si="20"/>
        <v>15.8</v>
      </c>
      <c r="DC150">
        <f t="shared" si="21"/>
        <v>0</v>
      </c>
    </row>
    <row r="151" spans="1:107" x14ac:dyDescent="0.2">
      <c r="A151">
        <f>ROW(Source!A73)</f>
        <v>73</v>
      </c>
      <c r="B151">
        <v>31303232</v>
      </c>
      <c r="C151">
        <v>31303735</v>
      </c>
      <c r="D151">
        <v>28886301</v>
      </c>
      <c r="E151">
        <v>1</v>
      </c>
      <c r="F151">
        <v>1</v>
      </c>
      <c r="G151">
        <v>1</v>
      </c>
      <c r="H151">
        <v>1</v>
      </c>
      <c r="I151" t="s">
        <v>602</v>
      </c>
      <c r="J151" t="s">
        <v>3</v>
      </c>
      <c r="K151" t="s">
        <v>603</v>
      </c>
      <c r="L151">
        <v>1191</v>
      </c>
      <c r="N151">
        <v>1013</v>
      </c>
      <c r="O151" t="s">
        <v>557</v>
      </c>
      <c r="P151" t="s">
        <v>557</v>
      </c>
      <c r="Q151">
        <v>1</v>
      </c>
      <c r="W151">
        <v>0</v>
      </c>
      <c r="X151">
        <v>-784637506</v>
      </c>
      <c r="Y151">
        <v>188.25</v>
      </c>
      <c r="AA151">
        <v>0</v>
      </c>
      <c r="AB151">
        <v>0</v>
      </c>
      <c r="AC151">
        <v>0</v>
      </c>
      <c r="AD151">
        <v>8.74</v>
      </c>
      <c r="AE151">
        <v>0</v>
      </c>
      <c r="AF151">
        <v>0</v>
      </c>
      <c r="AG151">
        <v>0</v>
      </c>
      <c r="AH151">
        <v>8.74</v>
      </c>
      <c r="AI151">
        <v>1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0</v>
      </c>
      <c r="AQ151">
        <v>0</v>
      </c>
      <c r="AR151">
        <v>0</v>
      </c>
      <c r="AS151" t="s">
        <v>3</v>
      </c>
      <c r="AT151">
        <v>188.25</v>
      </c>
      <c r="AU151" t="s">
        <v>3</v>
      </c>
      <c r="AV151">
        <v>1</v>
      </c>
      <c r="AW151">
        <v>2</v>
      </c>
      <c r="AX151">
        <v>31303741</v>
      </c>
      <c r="AY151">
        <v>1</v>
      </c>
      <c r="AZ151">
        <v>0</v>
      </c>
      <c r="BA151">
        <v>151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Y151*Source!I73</f>
        <v>77.18249999999999</v>
      </c>
      <c r="CY151">
        <f>AD151</f>
        <v>8.74</v>
      </c>
      <c r="CZ151">
        <f>AH151</f>
        <v>8.74</v>
      </c>
      <c r="DA151">
        <f>AL151</f>
        <v>1</v>
      </c>
      <c r="DB151">
        <f t="shared" si="20"/>
        <v>1645.3</v>
      </c>
      <c r="DC151">
        <f t="shared" si="21"/>
        <v>0</v>
      </c>
    </row>
    <row r="152" spans="1:107" x14ac:dyDescent="0.2">
      <c r="A152">
        <f>ROW(Source!A73)</f>
        <v>73</v>
      </c>
      <c r="B152">
        <v>31303232</v>
      </c>
      <c r="C152">
        <v>31303735</v>
      </c>
      <c r="D152">
        <v>29938124</v>
      </c>
      <c r="E152">
        <v>1</v>
      </c>
      <c r="F152">
        <v>1</v>
      </c>
      <c r="G152">
        <v>1</v>
      </c>
      <c r="H152">
        <v>2</v>
      </c>
      <c r="I152" t="s">
        <v>571</v>
      </c>
      <c r="J152" t="s">
        <v>572</v>
      </c>
      <c r="K152" t="s">
        <v>573</v>
      </c>
      <c r="L152">
        <v>1368</v>
      </c>
      <c r="N152">
        <v>1011</v>
      </c>
      <c r="O152" t="s">
        <v>561</v>
      </c>
      <c r="P152" t="s">
        <v>561</v>
      </c>
      <c r="Q152">
        <v>1</v>
      </c>
      <c r="W152">
        <v>0</v>
      </c>
      <c r="X152">
        <v>1047452784</v>
      </c>
      <c r="Y152">
        <v>0.71</v>
      </c>
      <c r="AA152">
        <v>0</v>
      </c>
      <c r="AB152">
        <v>1.7</v>
      </c>
      <c r="AC152">
        <v>0</v>
      </c>
      <c r="AD152">
        <v>0</v>
      </c>
      <c r="AE152">
        <v>0</v>
      </c>
      <c r="AF152">
        <v>1.7</v>
      </c>
      <c r="AG152">
        <v>0</v>
      </c>
      <c r="AH152">
        <v>0</v>
      </c>
      <c r="AI152">
        <v>1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0</v>
      </c>
      <c r="AQ152">
        <v>0</v>
      </c>
      <c r="AR152">
        <v>0</v>
      </c>
      <c r="AS152" t="s">
        <v>3</v>
      </c>
      <c r="AT152">
        <v>0.71</v>
      </c>
      <c r="AU152" t="s">
        <v>3</v>
      </c>
      <c r="AV152">
        <v>0</v>
      </c>
      <c r="AW152">
        <v>2</v>
      </c>
      <c r="AX152">
        <v>31303742</v>
      </c>
      <c r="AY152">
        <v>1</v>
      </c>
      <c r="AZ152">
        <v>0</v>
      </c>
      <c r="BA152">
        <v>152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Y152*Source!I73</f>
        <v>0.29109999999999997</v>
      </c>
      <c r="CY152">
        <f>AB152</f>
        <v>1.7</v>
      </c>
      <c r="CZ152">
        <f>AF152</f>
        <v>1.7</v>
      </c>
      <c r="DA152">
        <f>AJ152</f>
        <v>1</v>
      </c>
      <c r="DB152">
        <f t="shared" si="20"/>
        <v>1.2</v>
      </c>
      <c r="DC152">
        <f t="shared" si="21"/>
        <v>0</v>
      </c>
    </row>
    <row r="153" spans="1:107" x14ac:dyDescent="0.2">
      <c r="A153">
        <f>ROW(Source!A73)</f>
        <v>73</v>
      </c>
      <c r="B153">
        <v>31303232</v>
      </c>
      <c r="C153">
        <v>31303735</v>
      </c>
      <c r="D153">
        <v>29857538</v>
      </c>
      <c r="E153">
        <v>1</v>
      </c>
      <c r="F153">
        <v>1</v>
      </c>
      <c r="G153">
        <v>1</v>
      </c>
      <c r="H153">
        <v>3</v>
      </c>
      <c r="I153" t="s">
        <v>649</v>
      </c>
      <c r="J153" t="s">
        <v>650</v>
      </c>
      <c r="K153" t="s">
        <v>651</v>
      </c>
      <c r="L153">
        <v>1339</v>
      </c>
      <c r="N153">
        <v>1007</v>
      </c>
      <c r="O153" t="s">
        <v>135</v>
      </c>
      <c r="P153" t="s">
        <v>135</v>
      </c>
      <c r="Q153">
        <v>1</v>
      </c>
      <c r="W153">
        <v>0</v>
      </c>
      <c r="X153">
        <v>-1660354250</v>
      </c>
      <c r="Y153">
        <v>0.35</v>
      </c>
      <c r="AA153">
        <v>2.44</v>
      </c>
      <c r="AB153">
        <v>0</v>
      </c>
      <c r="AC153">
        <v>0</v>
      </c>
      <c r="AD153">
        <v>0</v>
      </c>
      <c r="AE153">
        <v>2.44</v>
      </c>
      <c r="AF153">
        <v>0</v>
      </c>
      <c r="AG153">
        <v>0</v>
      </c>
      <c r="AH153">
        <v>0</v>
      </c>
      <c r="AI153">
        <v>1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0</v>
      </c>
      <c r="AQ153">
        <v>0</v>
      </c>
      <c r="AR153">
        <v>0</v>
      </c>
      <c r="AS153" t="s">
        <v>3</v>
      </c>
      <c r="AT153">
        <v>0.35</v>
      </c>
      <c r="AU153" t="s">
        <v>3</v>
      </c>
      <c r="AV153">
        <v>0</v>
      </c>
      <c r="AW153">
        <v>2</v>
      </c>
      <c r="AX153">
        <v>31303743</v>
      </c>
      <c r="AY153">
        <v>1</v>
      </c>
      <c r="AZ153">
        <v>0</v>
      </c>
      <c r="BA153">
        <v>153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Y153*Source!I73</f>
        <v>0.14349999999999999</v>
      </c>
      <c r="CY153">
        <f>AA153</f>
        <v>2.44</v>
      </c>
      <c r="CZ153">
        <f>AE153</f>
        <v>2.44</v>
      </c>
      <c r="DA153">
        <f>AI153</f>
        <v>1</v>
      </c>
      <c r="DB153">
        <f t="shared" si="20"/>
        <v>0.9</v>
      </c>
      <c r="DC153">
        <f t="shared" si="21"/>
        <v>0</v>
      </c>
    </row>
    <row r="154" spans="1:107" x14ac:dyDescent="0.2">
      <c r="A154">
        <f>ROW(Source!A73)</f>
        <v>73</v>
      </c>
      <c r="B154">
        <v>31303232</v>
      </c>
      <c r="C154">
        <v>31303735</v>
      </c>
      <c r="D154">
        <v>29854819</v>
      </c>
      <c r="E154">
        <v>17</v>
      </c>
      <c r="F154">
        <v>1</v>
      </c>
      <c r="G154">
        <v>1</v>
      </c>
      <c r="H154">
        <v>3</v>
      </c>
      <c r="I154" t="s">
        <v>35</v>
      </c>
      <c r="J154" t="s">
        <v>3</v>
      </c>
      <c r="K154" t="s">
        <v>36</v>
      </c>
      <c r="L154">
        <v>1348</v>
      </c>
      <c r="N154">
        <v>1009</v>
      </c>
      <c r="O154" t="s">
        <v>37</v>
      </c>
      <c r="P154" t="s">
        <v>37</v>
      </c>
      <c r="Q154">
        <v>1000</v>
      </c>
      <c r="W154">
        <v>0</v>
      </c>
      <c r="X154">
        <v>-179832266</v>
      </c>
      <c r="Y154">
        <v>4.84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1</v>
      </c>
      <c r="AJ154">
        <v>1</v>
      </c>
      <c r="AK154">
        <v>1</v>
      </c>
      <c r="AL154">
        <v>1</v>
      </c>
      <c r="AN154">
        <v>0</v>
      </c>
      <c r="AO154">
        <v>0</v>
      </c>
      <c r="AP154">
        <v>1</v>
      </c>
      <c r="AQ154">
        <v>0</v>
      </c>
      <c r="AR154">
        <v>0</v>
      </c>
      <c r="AS154" t="s">
        <v>3</v>
      </c>
      <c r="AT154">
        <v>4.84</v>
      </c>
      <c r="AU154" t="s">
        <v>3</v>
      </c>
      <c r="AV154">
        <v>0</v>
      </c>
      <c r="AW154">
        <v>2</v>
      </c>
      <c r="AX154">
        <v>31303744</v>
      </c>
      <c r="AY154">
        <v>1</v>
      </c>
      <c r="AZ154">
        <v>0</v>
      </c>
      <c r="BA154">
        <v>154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Y154*Source!I73</f>
        <v>1.9843999999999997</v>
      </c>
      <c r="CY154">
        <f>AA154</f>
        <v>0</v>
      </c>
      <c r="CZ154">
        <f>AE154</f>
        <v>0</v>
      </c>
      <c r="DA154">
        <f>AI154</f>
        <v>1</v>
      </c>
      <c r="DB154">
        <f t="shared" si="20"/>
        <v>0</v>
      </c>
      <c r="DC154">
        <f t="shared" si="21"/>
        <v>0</v>
      </c>
    </row>
    <row r="155" spans="1:107" x14ac:dyDescent="0.2">
      <c r="A155">
        <f>ROW(Source!A73)</f>
        <v>73</v>
      </c>
      <c r="B155">
        <v>31303232</v>
      </c>
      <c r="C155">
        <v>31303735</v>
      </c>
      <c r="D155">
        <v>29863127</v>
      </c>
      <c r="E155">
        <v>1</v>
      </c>
      <c r="F155">
        <v>1</v>
      </c>
      <c r="G155">
        <v>1</v>
      </c>
      <c r="H155">
        <v>3</v>
      </c>
      <c r="I155" t="s">
        <v>662</v>
      </c>
      <c r="J155" t="s">
        <v>663</v>
      </c>
      <c r="K155" t="s">
        <v>664</v>
      </c>
      <c r="L155">
        <v>1339</v>
      </c>
      <c r="N155">
        <v>1007</v>
      </c>
      <c r="O155" t="s">
        <v>135</v>
      </c>
      <c r="P155" t="s">
        <v>135</v>
      </c>
      <c r="Q155">
        <v>1</v>
      </c>
      <c r="W155">
        <v>0</v>
      </c>
      <c r="X155">
        <v>-1001479081</v>
      </c>
      <c r="Y155">
        <v>2.2000000000000002</v>
      </c>
      <c r="AA155">
        <v>517.91</v>
      </c>
      <c r="AB155">
        <v>0</v>
      </c>
      <c r="AC155">
        <v>0</v>
      </c>
      <c r="AD155">
        <v>0</v>
      </c>
      <c r="AE155">
        <v>517.91</v>
      </c>
      <c r="AF155">
        <v>0</v>
      </c>
      <c r="AG155">
        <v>0</v>
      </c>
      <c r="AH155">
        <v>0</v>
      </c>
      <c r="AI155">
        <v>1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0</v>
      </c>
      <c r="AQ155">
        <v>0</v>
      </c>
      <c r="AR155">
        <v>0</v>
      </c>
      <c r="AS155" t="s">
        <v>3</v>
      </c>
      <c r="AT155">
        <v>2.2000000000000002</v>
      </c>
      <c r="AU155" t="s">
        <v>3</v>
      </c>
      <c r="AV155">
        <v>0</v>
      </c>
      <c r="AW155">
        <v>2</v>
      </c>
      <c r="AX155">
        <v>31303745</v>
      </c>
      <c r="AY155">
        <v>1</v>
      </c>
      <c r="AZ155">
        <v>0</v>
      </c>
      <c r="BA155">
        <v>155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Y155*Source!I73</f>
        <v>0.90200000000000002</v>
      </c>
      <c r="CY155">
        <f>AA155</f>
        <v>517.91</v>
      </c>
      <c r="CZ155">
        <f>AE155</f>
        <v>517.91</v>
      </c>
      <c r="DA155">
        <f>AI155</f>
        <v>1</v>
      </c>
      <c r="DB155">
        <f t="shared" si="20"/>
        <v>1139.4000000000001</v>
      </c>
      <c r="DC155">
        <f t="shared" si="21"/>
        <v>0</v>
      </c>
    </row>
    <row r="156" spans="1:107" x14ac:dyDescent="0.2">
      <c r="A156">
        <f>ROW(Source!A75)</f>
        <v>75</v>
      </c>
      <c r="B156">
        <v>31303232</v>
      </c>
      <c r="C156">
        <v>31303747</v>
      </c>
      <c r="D156">
        <v>28886301</v>
      </c>
      <c r="E156">
        <v>1</v>
      </c>
      <c r="F156">
        <v>1</v>
      </c>
      <c r="G156">
        <v>1</v>
      </c>
      <c r="H156">
        <v>1</v>
      </c>
      <c r="I156" t="s">
        <v>602</v>
      </c>
      <c r="J156" t="s">
        <v>3</v>
      </c>
      <c r="K156" t="s">
        <v>603</v>
      </c>
      <c r="L156">
        <v>1191</v>
      </c>
      <c r="N156">
        <v>1013</v>
      </c>
      <c r="O156" t="s">
        <v>557</v>
      </c>
      <c r="P156" t="s">
        <v>557</v>
      </c>
      <c r="Q156">
        <v>1</v>
      </c>
      <c r="W156">
        <v>0</v>
      </c>
      <c r="X156">
        <v>-784637506</v>
      </c>
      <c r="Y156">
        <v>32.18</v>
      </c>
      <c r="AA156">
        <v>0</v>
      </c>
      <c r="AB156">
        <v>0</v>
      </c>
      <c r="AC156">
        <v>0</v>
      </c>
      <c r="AD156">
        <v>8.74</v>
      </c>
      <c r="AE156">
        <v>0</v>
      </c>
      <c r="AF156">
        <v>0</v>
      </c>
      <c r="AG156">
        <v>0</v>
      </c>
      <c r="AH156">
        <v>8.74</v>
      </c>
      <c r="AI156">
        <v>1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0</v>
      </c>
      <c r="AQ156">
        <v>0</v>
      </c>
      <c r="AR156">
        <v>0</v>
      </c>
      <c r="AS156" t="s">
        <v>3</v>
      </c>
      <c r="AT156">
        <v>32.18</v>
      </c>
      <c r="AU156" t="s">
        <v>3</v>
      </c>
      <c r="AV156">
        <v>1</v>
      </c>
      <c r="AW156">
        <v>2</v>
      </c>
      <c r="AX156">
        <v>31303752</v>
      </c>
      <c r="AY156">
        <v>1</v>
      </c>
      <c r="AZ156">
        <v>0</v>
      </c>
      <c r="BA156">
        <v>156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Y156*Source!I75</f>
        <v>13.1938</v>
      </c>
      <c r="CY156">
        <f>AD156</f>
        <v>8.74</v>
      </c>
      <c r="CZ156">
        <f>AH156</f>
        <v>8.74</v>
      </c>
      <c r="DA156">
        <f>AL156</f>
        <v>1</v>
      </c>
      <c r="DB156">
        <f t="shared" si="20"/>
        <v>281.3</v>
      </c>
      <c r="DC156">
        <f t="shared" si="21"/>
        <v>0</v>
      </c>
    </row>
    <row r="157" spans="1:107" x14ac:dyDescent="0.2">
      <c r="A157">
        <f>ROW(Source!A75)</f>
        <v>75</v>
      </c>
      <c r="B157">
        <v>31303232</v>
      </c>
      <c r="C157">
        <v>31303747</v>
      </c>
      <c r="D157">
        <v>29938124</v>
      </c>
      <c r="E157">
        <v>1</v>
      </c>
      <c r="F157">
        <v>1</v>
      </c>
      <c r="G157">
        <v>1</v>
      </c>
      <c r="H157">
        <v>2</v>
      </c>
      <c r="I157" t="s">
        <v>571</v>
      </c>
      <c r="J157" t="s">
        <v>572</v>
      </c>
      <c r="K157" t="s">
        <v>573</v>
      </c>
      <c r="L157">
        <v>1368</v>
      </c>
      <c r="N157">
        <v>1011</v>
      </c>
      <c r="O157" t="s">
        <v>561</v>
      </c>
      <c r="P157" t="s">
        <v>561</v>
      </c>
      <c r="Q157">
        <v>1</v>
      </c>
      <c r="W157">
        <v>0</v>
      </c>
      <c r="X157">
        <v>1047452784</v>
      </c>
      <c r="Y157">
        <v>0.36</v>
      </c>
      <c r="AA157">
        <v>0</v>
      </c>
      <c r="AB157">
        <v>1.7</v>
      </c>
      <c r="AC157">
        <v>0</v>
      </c>
      <c r="AD157">
        <v>0</v>
      </c>
      <c r="AE157">
        <v>0</v>
      </c>
      <c r="AF157">
        <v>1.7</v>
      </c>
      <c r="AG157">
        <v>0</v>
      </c>
      <c r="AH157">
        <v>0</v>
      </c>
      <c r="AI157">
        <v>1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0</v>
      </c>
      <c r="AQ157">
        <v>0</v>
      </c>
      <c r="AR157">
        <v>0</v>
      </c>
      <c r="AS157" t="s">
        <v>3</v>
      </c>
      <c r="AT157">
        <v>0.36</v>
      </c>
      <c r="AU157" t="s">
        <v>3</v>
      </c>
      <c r="AV157">
        <v>0</v>
      </c>
      <c r="AW157">
        <v>2</v>
      </c>
      <c r="AX157">
        <v>31303753</v>
      </c>
      <c r="AY157">
        <v>1</v>
      </c>
      <c r="AZ157">
        <v>0</v>
      </c>
      <c r="BA157">
        <v>157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Y157*Source!I75</f>
        <v>0.14759999999999998</v>
      </c>
      <c r="CY157">
        <f>AB157</f>
        <v>1.7</v>
      </c>
      <c r="CZ157">
        <f>AF157</f>
        <v>1.7</v>
      </c>
      <c r="DA157">
        <f>AJ157</f>
        <v>1</v>
      </c>
      <c r="DB157">
        <f t="shared" si="20"/>
        <v>0.6</v>
      </c>
      <c r="DC157">
        <f t="shared" si="21"/>
        <v>0</v>
      </c>
    </row>
    <row r="158" spans="1:107" x14ac:dyDescent="0.2">
      <c r="A158">
        <f>ROW(Source!A75)</f>
        <v>75</v>
      </c>
      <c r="B158">
        <v>31303232</v>
      </c>
      <c r="C158">
        <v>31303747</v>
      </c>
      <c r="D158">
        <v>29854819</v>
      </c>
      <c r="E158">
        <v>17</v>
      </c>
      <c r="F158">
        <v>1</v>
      </c>
      <c r="G158">
        <v>1</v>
      </c>
      <c r="H158">
        <v>3</v>
      </c>
      <c r="I158" t="s">
        <v>35</v>
      </c>
      <c r="J158" t="s">
        <v>3</v>
      </c>
      <c r="K158" t="s">
        <v>36</v>
      </c>
      <c r="L158">
        <v>1348</v>
      </c>
      <c r="N158">
        <v>1009</v>
      </c>
      <c r="O158" t="s">
        <v>37</v>
      </c>
      <c r="P158" t="s">
        <v>37</v>
      </c>
      <c r="Q158">
        <v>1000</v>
      </c>
      <c r="W158">
        <v>0</v>
      </c>
      <c r="X158">
        <v>-179832266</v>
      </c>
      <c r="Y158">
        <v>2.42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1</v>
      </c>
      <c r="AJ158">
        <v>1</v>
      </c>
      <c r="AK158">
        <v>1</v>
      </c>
      <c r="AL158">
        <v>1</v>
      </c>
      <c r="AN158">
        <v>0</v>
      </c>
      <c r="AO158">
        <v>0</v>
      </c>
      <c r="AP158">
        <v>1</v>
      </c>
      <c r="AQ158">
        <v>0</v>
      </c>
      <c r="AR158">
        <v>0</v>
      </c>
      <c r="AS158" t="s">
        <v>3</v>
      </c>
      <c r="AT158">
        <v>2.42</v>
      </c>
      <c r="AU158" t="s">
        <v>3</v>
      </c>
      <c r="AV158">
        <v>0</v>
      </c>
      <c r="AW158">
        <v>2</v>
      </c>
      <c r="AX158">
        <v>31303754</v>
      </c>
      <c r="AY158">
        <v>1</v>
      </c>
      <c r="AZ158">
        <v>0</v>
      </c>
      <c r="BA158">
        <v>158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Y158*Source!I75</f>
        <v>0.99219999999999986</v>
      </c>
      <c r="CY158">
        <f>AA158</f>
        <v>0</v>
      </c>
      <c r="CZ158">
        <f>AE158</f>
        <v>0</v>
      </c>
      <c r="DA158">
        <f>AI158</f>
        <v>1</v>
      </c>
      <c r="DB158">
        <f t="shared" si="20"/>
        <v>0</v>
      </c>
      <c r="DC158">
        <f t="shared" si="21"/>
        <v>0</v>
      </c>
    </row>
    <row r="159" spans="1:107" x14ac:dyDescent="0.2">
      <c r="A159">
        <f>ROW(Source!A75)</f>
        <v>75</v>
      </c>
      <c r="B159">
        <v>31303232</v>
      </c>
      <c r="C159">
        <v>31303747</v>
      </c>
      <c r="D159">
        <v>29863127</v>
      </c>
      <c r="E159">
        <v>1</v>
      </c>
      <c r="F159">
        <v>1</v>
      </c>
      <c r="G159">
        <v>1</v>
      </c>
      <c r="H159">
        <v>3</v>
      </c>
      <c r="I159" t="s">
        <v>662</v>
      </c>
      <c r="J159" t="s">
        <v>663</v>
      </c>
      <c r="K159" t="s">
        <v>664</v>
      </c>
      <c r="L159">
        <v>1339</v>
      </c>
      <c r="N159">
        <v>1007</v>
      </c>
      <c r="O159" t="s">
        <v>135</v>
      </c>
      <c r="P159" t="s">
        <v>135</v>
      </c>
      <c r="Q159">
        <v>1</v>
      </c>
      <c r="W159">
        <v>0</v>
      </c>
      <c r="X159">
        <v>-1001479081</v>
      </c>
      <c r="Y159">
        <v>1.1000000000000001</v>
      </c>
      <c r="AA159">
        <v>517.91</v>
      </c>
      <c r="AB159">
        <v>0</v>
      </c>
      <c r="AC159">
        <v>0</v>
      </c>
      <c r="AD159">
        <v>0</v>
      </c>
      <c r="AE159">
        <v>517.91</v>
      </c>
      <c r="AF159">
        <v>0</v>
      </c>
      <c r="AG159">
        <v>0</v>
      </c>
      <c r="AH159">
        <v>0</v>
      </c>
      <c r="AI159">
        <v>1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0</v>
      </c>
      <c r="AQ159">
        <v>0</v>
      </c>
      <c r="AR159">
        <v>0</v>
      </c>
      <c r="AS159" t="s">
        <v>3</v>
      </c>
      <c r="AT159">
        <v>1.1000000000000001</v>
      </c>
      <c r="AU159" t="s">
        <v>3</v>
      </c>
      <c r="AV159">
        <v>0</v>
      </c>
      <c r="AW159">
        <v>2</v>
      </c>
      <c r="AX159">
        <v>31303755</v>
      </c>
      <c r="AY159">
        <v>1</v>
      </c>
      <c r="AZ159">
        <v>0</v>
      </c>
      <c r="BA159">
        <v>159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Y159*Source!I75</f>
        <v>0.45100000000000001</v>
      </c>
      <c r="CY159">
        <f>AA159</f>
        <v>517.91</v>
      </c>
      <c r="CZ159">
        <f>AE159</f>
        <v>517.91</v>
      </c>
      <c r="DA159">
        <f>AI159</f>
        <v>1</v>
      </c>
      <c r="DB159">
        <f t="shared" si="20"/>
        <v>569.70000000000005</v>
      </c>
      <c r="DC159">
        <f t="shared" si="21"/>
        <v>0</v>
      </c>
    </row>
    <row r="160" spans="1:107" x14ac:dyDescent="0.2">
      <c r="A160">
        <f>ROW(Source!A77)</f>
        <v>77</v>
      </c>
      <c r="B160">
        <v>31303232</v>
      </c>
      <c r="C160">
        <v>31303757</v>
      </c>
      <c r="D160">
        <v>28882545</v>
      </c>
      <c r="E160">
        <v>1</v>
      </c>
      <c r="F160">
        <v>1</v>
      </c>
      <c r="G160">
        <v>1</v>
      </c>
      <c r="H160">
        <v>1</v>
      </c>
      <c r="I160" t="s">
        <v>698</v>
      </c>
      <c r="J160" t="s">
        <v>3</v>
      </c>
      <c r="K160" t="s">
        <v>699</v>
      </c>
      <c r="L160">
        <v>1191</v>
      </c>
      <c r="N160">
        <v>1013</v>
      </c>
      <c r="O160" t="s">
        <v>557</v>
      </c>
      <c r="P160" t="s">
        <v>557</v>
      </c>
      <c r="Q160">
        <v>1</v>
      </c>
      <c r="W160">
        <v>0</v>
      </c>
      <c r="X160">
        <v>-608433632</v>
      </c>
      <c r="Y160">
        <v>35.83</v>
      </c>
      <c r="AA160">
        <v>0</v>
      </c>
      <c r="AB160">
        <v>0</v>
      </c>
      <c r="AC160">
        <v>0</v>
      </c>
      <c r="AD160">
        <v>8.4600000000000009</v>
      </c>
      <c r="AE160">
        <v>0</v>
      </c>
      <c r="AF160">
        <v>0</v>
      </c>
      <c r="AG160">
        <v>0</v>
      </c>
      <c r="AH160">
        <v>8.4600000000000009</v>
      </c>
      <c r="AI160">
        <v>1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0</v>
      </c>
      <c r="AQ160">
        <v>0</v>
      </c>
      <c r="AR160">
        <v>0</v>
      </c>
      <c r="AS160" t="s">
        <v>3</v>
      </c>
      <c r="AT160">
        <v>35.83</v>
      </c>
      <c r="AU160" t="s">
        <v>3</v>
      </c>
      <c r="AV160">
        <v>1</v>
      </c>
      <c r="AW160">
        <v>2</v>
      </c>
      <c r="AX160">
        <v>31303766</v>
      </c>
      <c r="AY160">
        <v>1</v>
      </c>
      <c r="AZ160">
        <v>0</v>
      </c>
      <c r="BA160">
        <v>160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Y160*Source!I77</f>
        <v>14.690299999999999</v>
      </c>
      <c r="CY160">
        <f>AD160</f>
        <v>8.4600000000000009</v>
      </c>
      <c r="CZ160">
        <f>AH160</f>
        <v>8.4600000000000009</v>
      </c>
      <c r="DA160">
        <f>AL160</f>
        <v>1</v>
      </c>
      <c r="DB160">
        <f t="shared" si="20"/>
        <v>303.10000000000002</v>
      </c>
      <c r="DC160">
        <f t="shared" si="21"/>
        <v>0</v>
      </c>
    </row>
    <row r="161" spans="1:107" x14ac:dyDescent="0.2">
      <c r="A161">
        <f>ROW(Source!A77)</f>
        <v>77</v>
      </c>
      <c r="B161">
        <v>31303232</v>
      </c>
      <c r="C161">
        <v>31303757</v>
      </c>
      <c r="D161">
        <v>28880682</v>
      </c>
      <c r="E161">
        <v>1</v>
      </c>
      <c r="F161">
        <v>1</v>
      </c>
      <c r="G161">
        <v>1</v>
      </c>
      <c r="H161">
        <v>1</v>
      </c>
      <c r="I161" t="s">
        <v>564</v>
      </c>
      <c r="J161" t="s">
        <v>3</v>
      </c>
      <c r="K161" t="s">
        <v>565</v>
      </c>
      <c r="L161">
        <v>1191</v>
      </c>
      <c r="N161">
        <v>1013</v>
      </c>
      <c r="O161" t="s">
        <v>557</v>
      </c>
      <c r="P161" t="s">
        <v>557</v>
      </c>
      <c r="Q161">
        <v>1</v>
      </c>
      <c r="W161">
        <v>0</v>
      </c>
      <c r="X161">
        <v>-1417349443</v>
      </c>
      <c r="Y161">
        <v>0.94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1</v>
      </c>
      <c r="AJ161">
        <v>1</v>
      </c>
      <c r="AK161">
        <v>1</v>
      </c>
      <c r="AL161">
        <v>1</v>
      </c>
      <c r="AN161">
        <v>0</v>
      </c>
      <c r="AO161">
        <v>1</v>
      </c>
      <c r="AP161">
        <v>0</v>
      </c>
      <c r="AQ161">
        <v>0</v>
      </c>
      <c r="AR161">
        <v>0</v>
      </c>
      <c r="AS161" t="s">
        <v>3</v>
      </c>
      <c r="AT161">
        <v>0.94</v>
      </c>
      <c r="AU161" t="s">
        <v>3</v>
      </c>
      <c r="AV161">
        <v>2</v>
      </c>
      <c r="AW161">
        <v>2</v>
      </c>
      <c r="AX161">
        <v>31303767</v>
      </c>
      <c r="AY161">
        <v>1</v>
      </c>
      <c r="AZ161">
        <v>0</v>
      </c>
      <c r="BA161">
        <v>161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Y161*Source!I77</f>
        <v>0.38539999999999996</v>
      </c>
      <c r="CY161">
        <f>AD161</f>
        <v>0</v>
      </c>
      <c r="CZ161">
        <f>AH161</f>
        <v>0</v>
      </c>
      <c r="DA161">
        <f>AL161</f>
        <v>1</v>
      </c>
      <c r="DB161">
        <f t="shared" si="20"/>
        <v>0</v>
      </c>
      <c r="DC161">
        <f t="shared" si="21"/>
        <v>0</v>
      </c>
    </row>
    <row r="162" spans="1:107" x14ac:dyDescent="0.2">
      <c r="A162">
        <f>ROW(Source!A77)</f>
        <v>77</v>
      </c>
      <c r="B162">
        <v>31303232</v>
      </c>
      <c r="C162">
        <v>31303757</v>
      </c>
      <c r="D162">
        <v>29938151</v>
      </c>
      <c r="E162">
        <v>1</v>
      </c>
      <c r="F162">
        <v>1</v>
      </c>
      <c r="G162">
        <v>1</v>
      </c>
      <c r="H162">
        <v>2</v>
      </c>
      <c r="I162" t="s">
        <v>700</v>
      </c>
      <c r="J162" t="s">
        <v>701</v>
      </c>
      <c r="K162" t="s">
        <v>702</v>
      </c>
      <c r="L162">
        <v>1368</v>
      </c>
      <c r="N162">
        <v>1011</v>
      </c>
      <c r="O162" t="s">
        <v>561</v>
      </c>
      <c r="P162" t="s">
        <v>561</v>
      </c>
      <c r="Q162">
        <v>1</v>
      </c>
      <c r="W162">
        <v>0</v>
      </c>
      <c r="X162">
        <v>1225731627</v>
      </c>
      <c r="Y162">
        <v>0.02</v>
      </c>
      <c r="AA162">
        <v>0</v>
      </c>
      <c r="AB162">
        <v>89.99</v>
      </c>
      <c r="AC162">
        <v>10.06</v>
      </c>
      <c r="AD162">
        <v>0</v>
      </c>
      <c r="AE162">
        <v>0</v>
      </c>
      <c r="AF162">
        <v>89.99</v>
      </c>
      <c r="AG162">
        <v>10.06</v>
      </c>
      <c r="AH162">
        <v>0</v>
      </c>
      <c r="AI162">
        <v>1</v>
      </c>
      <c r="AJ162">
        <v>1</v>
      </c>
      <c r="AK162">
        <v>1</v>
      </c>
      <c r="AL162">
        <v>1</v>
      </c>
      <c r="AN162">
        <v>0</v>
      </c>
      <c r="AO162">
        <v>1</v>
      </c>
      <c r="AP162">
        <v>0</v>
      </c>
      <c r="AQ162">
        <v>0</v>
      </c>
      <c r="AR162">
        <v>0</v>
      </c>
      <c r="AS162" t="s">
        <v>3</v>
      </c>
      <c r="AT162">
        <v>0.02</v>
      </c>
      <c r="AU162" t="s">
        <v>3</v>
      </c>
      <c r="AV162">
        <v>0</v>
      </c>
      <c r="AW162">
        <v>2</v>
      </c>
      <c r="AX162">
        <v>31303768</v>
      </c>
      <c r="AY162">
        <v>1</v>
      </c>
      <c r="AZ162">
        <v>0</v>
      </c>
      <c r="BA162">
        <v>162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Y162*Source!I77</f>
        <v>8.199999999999999E-3</v>
      </c>
      <c r="CY162">
        <f>AB162</f>
        <v>89.99</v>
      </c>
      <c r="CZ162">
        <f>AF162</f>
        <v>89.99</v>
      </c>
      <c r="DA162">
        <f>AJ162</f>
        <v>1</v>
      </c>
      <c r="DB162">
        <f t="shared" si="20"/>
        <v>1.8</v>
      </c>
      <c r="DC162">
        <f t="shared" si="21"/>
        <v>0.2</v>
      </c>
    </row>
    <row r="163" spans="1:107" x14ac:dyDescent="0.2">
      <c r="A163">
        <f>ROW(Source!A77)</f>
        <v>77</v>
      </c>
      <c r="B163">
        <v>31303232</v>
      </c>
      <c r="C163">
        <v>31303757</v>
      </c>
      <c r="D163">
        <v>29938220</v>
      </c>
      <c r="E163">
        <v>1</v>
      </c>
      <c r="F163">
        <v>1</v>
      </c>
      <c r="G163">
        <v>1</v>
      </c>
      <c r="H163">
        <v>2</v>
      </c>
      <c r="I163" t="s">
        <v>566</v>
      </c>
      <c r="J163" t="s">
        <v>567</v>
      </c>
      <c r="K163" t="s">
        <v>568</v>
      </c>
      <c r="L163">
        <v>1368</v>
      </c>
      <c r="N163">
        <v>1011</v>
      </c>
      <c r="O163" t="s">
        <v>561</v>
      </c>
      <c r="P163" t="s">
        <v>561</v>
      </c>
      <c r="Q163">
        <v>1</v>
      </c>
      <c r="W163">
        <v>0</v>
      </c>
      <c r="X163">
        <v>1188625873</v>
      </c>
      <c r="Y163">
        <v>0.21</v>
      </c>
      <c r="AA163">
        <v>0</v>
      </c>
      <c r="AB163">
        <v>31.26</v>
      </c>
      <c r="AC163">
        <v>13.5</v>
      </c>
      <c r="AD163">
        <v>0</v>
      </c>
      <c r="AE163">
        <v>0</v>
      </c>
      <c r="AF163">
        <v>31.26</v>
      </c>
      <c r="AG163">
        <v>13.5</v>
      </c>
      <c r="AH163">
        <v>0</v>
      </c>
      <c r="AI163">
        <v>1</v>
      </c>
      <c r="AJ163">
        <v>1</v>
      </c>
      <c r="AK163">
        <v>1</v>
      </c>
      <c r="AL163">
        <v>1</v>
      </c>
      <c r="AN163">
        <v>0</v>
      </c>
      <c r="AO163">
        <v>1</v>
      </c>
      <c r="AP163">
        <v>0</v>
      </c>
      <c r="AQ163">
        <v>0</v>
      </c>
      <c r="AR163">
        <v>0</v>
      </c>
      <c r="AS163" t="s">
        <v>3</v>
      </c>
      <c r="AT163">
        <v>0.21</v>
      </c>
      <c r="AU163" t="s">
        <v>3</v>
      </c>
      <c r="AV163">
        <v>0</v>
      </c>
      <c r="AW163">
        <v>2</v>
      </c>
      <c r="AX163">
        <v>31303769</v>
      </c>
      <c r="AY163">
        <v>1</v>
      </c>
      <c r="AZ163">
        <v>0</v>
      </c>
      <c r="BA163">
        <v>163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Y163*Source!I77</f>
        <v>8.6099999999999996E-2</v>
      </c>
      <c r="CY163">
        <f>AB163</f>
        <v>31.26</v>
      </c>
      <c r="CZ163">
        <f>AF163</f>
        <v>31.26</v>
      </c>
      <c r="DA163">
        <f>AJ163</f>
        <v>1</v>
      </c>
      <c r="DB163">
        <f t="shared" si="20"/>
        <v>6.6</v>
      </c>
      <c r="DC163">
        <f t="shared" si="21"/>
        <v>2.8</v>
      </c>
    </row>
    <row r="164" spans="1:107" x14ac:dyDescent="0.2">
      <c r="A164">
        <f>ROW(Source!A77)</f>
        <v>77</v>
      </c>
      <c r="B164">
        <v>31303232</v>
      </c>
      <c r="C164">
        <v>31303757</v>
      </c>
      <c r="D164">
        <v>29938389</v>
      </c>
      <c r="E164">
        <v>1</v>
      </c>
      <c r="F164">
        <v>1</v>
      </c>
      <c r="G164">
        <v>1</v>
      </c>
      <c r="H164">
        <v>2</v>
      </c>
      <c r="I164" t="s">
        <v>703</v>
      </c>
      <c r="J164" t="s">
        <v>704</v>
      </c>
      <c r="K164" t="s">
        <v>705</v>
      </c>
      <c r="L164">
        <v>1368</v>
      </c>
      <c r="N164">
        <v>1011</v>
      </c>
      <c r="O164" t="s">
        <v>561</v>
      </c>
      <c r="P164" t="s">
        <v>561</v>
      </c>
      <c r="Q164">
        <v>1</v>
      </c>
      <c r="W164">
        <v>0</v>
      </c>
      <c r="X164">
        <v>983187852</v>
      </c>
      <c r="Y164">
        <v>0.71</v>
      </c>
      <c r="AA164">
        <v>0</v>
      </c>
      <c r="AB164">
        <v>12.39</v>
      </c>
      <c r="AC164">
        <v>10.06</v>
      </c>
      <c r="AD164">
        <v>0</v>
      </c>
      <c r="AE164">
        <v>0</v>
      </c>
      <c r="AF164">
        <v>12.39</v>
      </c>
      <c r="AG164">
        <v>10.06</v>
      </c>
      <c r="AH164">
        <v>0</v>
      </c>
      <c r="AI164">
        <v>1</v>
      </c>
      <c r="AJ164">
        <v>1</v>
      </c>
      <c r="AK164">
        <v>1</v>
      </c>
      <c r="AL164">
        <v>1</v>
      </c>
      <c r="AN164">
        <v>0</v>
      </c>
      <c r="AO164">
        <v>1</v>
      </c>
      <c r="AP164">
        <v>0</v>
      </c>
      <c r="AQ164">
        <v>0</v>
      </c>
      <c r="AR164">
        <v>0</v>
      </c>
      <c r="AS164" t="s">
        <v>3</v>
      </c>
      <c r="AT164">
        <v>0.71</v>
      </c>
      <c r="AU164" t="s">
        <v>3</v>
      </c>
      <c r="AV164">
        <v>0</v>
      </c>
      <c r="AW164">
        <v>2</v>
      </c>
      <c r="AX164">
        <v>31303770</v>
      </c>
      <c r="AY164">
        <v>1</v>
      </c>
      <c r="AZ164">
        <v>0</v>
      </c>
      <c r="BA164">
        <v>164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Y164*Source!I77</f>
        <v>0.29109999999999997</v>
      </c>
      <c r="CY164">
        <f>AB164</f>
        <v>12.39</v>
      </c>
      <c r="CZ164">
        <f>AF164</f>
        <v>12.39</v>
      </c>
      <c r="DA164">
        <f>AJ164</f>
        <v>1</v>
      </c>
      <c r="DB164">
        <f t="shared" si="20"/>
        <v>8.8000000000000007</v>
      </c>
      <c r="DC164">
        <f t="shared" si="21"/>
        <v>7.1</v>
      </c>
    </row>
    <row r="165" spans="1:107" x14ac:dyDescent="0.2">
      <c r="A165">
        <f>ROW(Source!A77)</f>
        <v>77</v>
      </c>
      <c r="B165">
        <v>31303232</v>
      </c>
      <c r="C165">
        <v>31303757</v>
      </c>
      <c r="D165">
        <v>29857538</v>
      </c>
      <c r="E165">
        <v>1</v>
      </c>
      <c r="F165">
        <v>1</v>
      </c>
      <c r="G165">
        <v>1</v>
      </c>
      <c r="H165">
        <v>3</v>
      </c>
      <c r="I165" t="s">
        <v>649</v>
      </c>
      <c r="J165" t="s">
        <v>650</v>
      </c>
      <c r="K165" t="s">
        <v>651</v>
      </c>
      <c r="L165">
        <v>1339</v>
      </c>
      <c r="N165">
        <v>1007</v>
      </c>
      <c r="O165" t="s">
        <v>135</v>
      </c>
      <c r="P165" t="s">
        <v>135</v>
      </c>
      <c r="Q165">
        <v>1</v>
      </c>
      <c r="W165">
        <v>0</v>
      </c>
      <c r="X165">
        <v>-1660354250</v>
      </c>
      <c r="Y165">
        <v>0.51300000000000001</v>
      </c>
      <c r="AA165">
        <v>2.44</v>
      </c>
      <c r="AB165">
        <v>0</v>
      </c>
      <c r="AC165">
        <v>0</v>
      </c>
      <c r="AD165">
        <v>0</v>
      </c>
      <c r="AE165">
        <v>2.44</v>
      </c>
      <c r="AF165">
        <v>0</v>
      </c>
      <c r="AG165">
        <v>0</v>
      </c>
      <c r="AH165">
        <v>0</v>
      </c>
      <c r="AI165">
        <v>1</v>
      </c>
      <c r="AJ165">
        <v>1</v>
      </c>
      <c r="AK165">
        <v>1</v>
      </c>
      <c r="AL165">
        <v>1</v>
      </c>
      <c r="AN165">
        <v>0</v>
      </c>
      <c r="AO165">
        <v>1</v>
      </c>
      <c r="AP165">
        <v>0</v>
      </c>
      <c r="AQ165">
        <v>0</v>
      </c>
      <c r="AR165">
        <v>0</v>
      </c>
      <c r="AS165" t="s">
        <v>3</v>
      </c>
      <c r="AT165">
        <v>0.51300000000000001</v>
      </c>
      <c r="AU165" t="s">
        <v>3</v>
      </c>
      <c r="AV165">
        <v>0</v>
      </c>
      <c r="AW165">
        <v>2</v>
      </c>
      <c r="AX165">
        <v>31303771</v>
      </c>
      <c r="AY165">
        <v>1</v>
      </c>
      <c r="AZ165">
        <v>0</v>
      </c>
      <c r="BA165">
        <v>165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Y165*Source!I77</f>
        <v>0.21032999999999999</v>
      </c>
      <c r="CY165">
        <f>AA165</f>
        <v>2.44</v>
      </c>
      <c r="CZ165">
        <f>AE165</f>
        <v>2.44</v>
      </c>
      <c r="DA165">
        <f>AI165</f>
        <v>1</v>
      </c>
      <c r="DB165">
        <f t="shared" si="20"/>
        <v>1.3</v>
      </c>
      <c r="DC165">
        <f t="shared" si="21"/>
        <v>0</v>
      </c>
    </row>
    <row r="166" spans="1:107" x14ac:dyDescent="0.2">
      <c r="A166">
        <f>ROW(Source!A77)</f>
        <v>77</v>
      </c>
      <c r="B166">
        <v>31303232</v>
      </c>
      <c r="C166">
        <v>31303757</v>
      </c>
      <c r="D166">
        <v>29863254</v>
      </c>
      <c r="E166">
        <v>1</v>
      </c>
      <c r="F166">
        <v>1</v>
      </c>
      <c r="G166">
        <v>1</v>
      </c>
      <c r="H166">
        <v>3</v>
      </c>
      <c r="I166" t="s">
        <v>251</v>
      </c>
      <c r="J166" t="s">
        <v>253</v>
      </c>
      <c r="K166" t="s">
        <v>252</v>
      </c>
      <c r="L166">
        <v>1346</v>
      </c>
      <c r="N166">
        <v>1009</v>
      </c>
      <c r="O166" t="s">
        <v>184</v>
      </c>
      <c r="P166" t="s">
        <v>184</v>
      </c>
      <c r="Q166">
        <v>1</v>
      </c>
      <c r="W166">
        <v>0</v>
      </c>
      <c r="X166">
        <v>-60067644</v>
      </c>
      <c r="Y166">
        <v>855</v>
      </c>
      <c r="AA166">
        <v>2.0699999999999998</v>
      </c>
      <c r="AB166">
        <v>0</v>
      </c>
      <c r="AC166">
        <v>0</v>
      </c>
      <c r="AD166">
        <v>0</v>
      </c>
      <c r="AE166">
        <v>2.0699999999999998</v>
      </c>
      <c r="AF166">
        <v>0</v>
      </c>
      <c r="AG166">
        <v>0</v>
      </c>
      <c r="AH166">
        <v>0</v>
      </c>
      <c r="AI166">
        <v>1</v>
      </c>
      <c r="AJ166">
        <v>1</v>
      </c>
      <c r="AK166">
        <v>1</v>
      </c>
      <c r="AL166">
        <v>1</v>
      </c>
      <c r="AN166">
        <v>0</v>
      </c>
      <c r="AO166">
        <v>0</v>
      </c>
      <c r="AP166">
        <v>1</v>
      </c>
      <c r="AQ166">
        <v>0</v>
      </c>
      <c r="AR166">
        <v>0</v>
      </c>
      <c r="AS166" t="s">
        <v>3</v>
      </c>
      <c r="AT166">
        <v>855</v>
      </c>
      <c r="AU166" t="s">
        <v>3</v>
      </c>
      <c r="AV166">
        <v>0</v>
      </c>
      <c r="AW166">
        <v>1</v>
      </c>
      <c r="AX166">
        <v>-1</v>
      </c>
      <c r="AY166">
        <v>0</v>
      </c>
      <c r="AZ166">
        <v>0</v>
      </c>
      <c r="BA166" t="s">
        <v>3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Y166*Source!I77</f>
        <v>350.54999999999995</v>
      </c>
      <c r="CY166">
        <f>AA166</f>
        <v>2.0699999999999998</v>
      </c>
      <c r="CZ166">
        <f>AE166</f>
        <v>2.0699999999999998</v>
      </c>
      <c r="DA166">
        <f>AI166</f>
        <v>1</v>
      </c>
      <c r="DB166">
        <f t="shared" si="20"/>
        <v>1769.9</v>
      </c>
      <c r="DC166">
        <f t="shared" si="21"/>
        <v>0</v>
      </c>
    </row>
    <row r="167" spans="1:107" x14ac:dyDescent="0.2">
      <c r="A167">
        <f>ROW(Source!A77)</f>
        <v>77</v>
      </c>
      <c r="B167">
        <v>31303232</v>
      </c>
      <c r="C167">
        <v>31303757</v>
      </c>
      <c r="D167">
        <v>29852825</v>
      </c>
      <c r="E167">
        <v>17</v>
      </c>
      <c r="F167">
        <v>1</v>
      </c>
      <c r="G167">
        <v>1</v>
      </c>
      <c r="H167">
        <v>3</v>
      </c>
      <c r="I167" t="s">
        <v>255</v>
      </c>
      <c r="J167" t="s">
        <v>3</v>
      </c>
      <c r="K167" t="s">
        <v>256</v>
      </c>
      <c r="L167">
        <v>1348</v>
      </c>
      <c r="N167">
        <v>1009</v>
      </c>
      <c r="O167" t="s">
        <v>37</v>
      </c>
      <c r="P167" t="s">
        <v>37</v>
      </c>
      <c r="Q167">
        <v>1000</v>
      </c>
      <c r="W167">
        <v>0</v>
      </c>
      <c r="X167">
        <v>-1212923053</v>
      </c>
      <c r="Y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1</v>
      </c>
      <c r="AJ167">
        <v>1</v>
      </c>
      <c r="AK167">
        <v>1</v>
      </c>
      <c r="AL167">
        <v>1</v>
      </c>
      <c r="AN167">
        <v>1</v>
      </c>
      <c r="AO167">
        <v>0</v>
      </c>
      <c r="AP167">
        <v>1</v>
      </c>
      <c r="AQ167">
        <v>0</v>
      </c>
      <c r="AR167">
        <v>0</v>
      </c>
      <c r="AS167" t="s">
        <v>3</v>
      </c>
      <c r="AT167">
        <v>0</v>
      </c>
      <c r="AU167" t="s">
        <v>3</v>
      </c>
      <c r="AV167">
        <v>0</v>
      </c>
      <c r="AW167">
        <v>2</v>
      </c>
      <c r="AX167">
        <v>31303773</v>
      </c>
      <c r="AY167">
        <v>1</v>
      </c>
      <c r="AZ167">
        <v>0</v>
      </c>
      <c r="BA167">
        <v>167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Y167*Source!I77</f>
        <v>0</v>
      </c>
      <c r="CY167">
        <f>AA167</f>
        <v>0</v>
      </c>
      <c r="CZ167">
        <f>AE167</f>
        <v>0</v>
      </c>
      <c r="DA167">
        <f>AI167</f>
        <v>1</v>
      </c>
      <c r="DB167">
        <f t="shared" si="20"/>
        <v>0</v>
      </c>
      <c r="DC167">
        <f t="shared" si="21"/>
        <v>0</v>
      </c>
    </row>
    <row r="168" spans="1:107" x14ac:dyDescent="0.2">
      <c r="A168">
        <f>ROW(Source!A80)</f>
        <v>80</v>
      </c>
      <c r="B168">
        <v>31303232</v>
      </c>
      <c r="C168">
        <v>31303776</v>
      </c>
      <c r="D168">
        <v>28886301</v>
      </c>
      <c r="E168">
        <v>1</v>
      </c>
      <c r="F168">
        <v>1</v>
      </c>
      <c r="G168">
        <v>1</v>
      </c>
      <c r="H168">
        <v>1</v>
      </c>
      <c r="I168" t="s">
        <v>602</v>
      </c>
      <c r="J168" t="s">
        <v>3</v>
      </c>
      <c r="K168" t="s">
        <v>603</v>
      </c>
      <c r="L168">
        <v>1191</v>
      </c>
      <c r="N168">
        <v>1013</v>
      </c>
      <c r="O168" t="s">
        <v>557</v>
      </c>
      <c r="P168" t="s">
        <v>557</v>
      </c>
      <c r="Q168">
        <v>1</v>
      </c>
      <c r="W168">
        <v>0</v>
      </c>
      <c r="X168">
        <v>-784637506</v>
      </c>
      <c r="Y168">
        <v>50.094000000000001</v>
      </c>
      <c r="AA168">
        <v>0</v>
      </c>
      <c r="AB168">
        <v>0</v>
      </c>
      <c r="AC168">
        <v>0</v>
      </c>
      <c r="AD168">
        <v>8.74</v>
      </c>
      <c r="AE168">
        <v>0</v>
      </c>
      <c r="AF168">
        <v>0</v>
      </c>
      <c r="AG168">
        <v>0</v>
      </c>
      <c r="AH168">
        <v>8.74</v>
      </c>
      <c r="AI168">
        <v>1</v>
      </c>
      <c r="AJ168">
        <v>1</v>
      </c>
      <c r="AK168">
        <v>1</v>
      </c>
      <c r="AL168">
        <v>1</v>
      </c>
      <c r="AN168">
        <v>0</v>
      </c>
      <c r="AO168">
        <v>1</v>
      </c>
      <c r="AP168">
        <v>1</v>
      </c>
      <c r="AQ168">
        <v>0</v>
      </c>
      <c r="AR168">
        <v>0</v>
      </c>
      <c r="AS168" t="s">
        <v>3</v>
      </c>
      <c r="AT168">
        <v>43.56</v>
      </c>
      <c r="AU168" t="s">
        <v>62</v>
      </c>
      <c r="AV168">
        <v>1</v>
      </c>
      <c r="AW168">
        <v>2</v>
      </c>
      <c r="AX168">
        <v>31303786</v>
      </c>
      <c r="AY168">
        <v>1</v>
      </c>
      <c r="AZ168">
        <v>0</v>
      </c>
      <c r="BA168">
        <v>168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Y168*Source!I80</f>
        <v>20.538539999999998</v>
      </c>
      <c r="CY168">
        <f>AD168</f>
        <v>8.74</v>
      </c>
      <c r="CZ168">
        <f>AH168</f>
        <v>8.74</v>
      </c>
      <c r="DA168">
        <f>AL168</f>
        <v>1</v>
      </c>
      <c r="DB168">
        <f>ROUND((ROUND(AT168*CZ168,2)*1.15),1)</f>
        <v>437.8</v>
      </c>
      <c r="DC168">
        <f>ROUND((ROUND(AT168*AG168,2)*1.15),1)</f>
        <v>0</v>
      </c>
    </row>
    <row r="169" spans="1:107" x14ac:dyDescent="0.2">
      <c r="A169">
        <f>ROW(Source!A80)</f>
        <v>80</v>
      </c>
      <c r="B169">
        <v>31303232</v>
      </c>
      <c r="C169">
        <v>31303776</v>
      </c>
      <c r="D169">
        <v>28880682</v>
      </c>
      <c r="E169">
        <v>1</v>
      </c>
      <c r="F169">
        <v>1</v>
      </c>
      <c r="G169">
        <v>1</v>
      </c>
      <c r="H169">
        <v>1</v>
      </c>
      <c r="I169" t="s">
        <v>564</v>
      </c>
      <c r="J169" t="s">
        <v>3</v>
      </c>
      <c r="K169" t="s">
        <v>565</v>
      </c>
      <c r="L169">
        <v>1191</v>
      </c>
      <c r="N169">
        <v>1013</v>
      </c>
      <c r="O169" t="s">
        <v>557</v>
      </c>
      <c r="P169" t="s">
        <v>557</v>
      </c>
      <c r="Q169">
        <v>1</v>
      </c>
      <c r="W169">
        <v>0</v>
      </c>
      <c r="X169">
        <v>-1417349443</v>
      </c>
      <c r="Y169">
        <v>0.17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1</v>
      </c>
      <c r="AJ169">
        <v>1</v>
      </c>
      <c r="AK169">
        <v>1</v>
      </c>
      <c r="AL169">
        <v>1</v>
      </c>
      <c r="AN169">
        <v>0</v>
      </c>
      <c r="AO169">
        <v>1</v>
      </c>
      <c r="AP169">
        <v>0</v>
      </c>
      <c r="AQ169">
        <v>0</v>
      </c>
      <c r="AR169">
        <v>0</v>
      </c>
      <c r="AS169" t="s">
        <v>3</v>
      </c>
      <c r="AT169">
        <v>0.17</v>
      </c>
      <c r="AU169" t="s">
        <v>3</v>
      </c>
      <c r="AV169">
        <v>2</v>
      </c>
      <c r="AW169">
        <v>2</v>
      </c>
      <c r="AX169">
        <v>31303787</v>
      </c>
      <c r="AY169">
        <v>1</v>
      </c>
      <c r="AZ169">
        <v>2048</v>
      </c>
      <c r="BA169">
        <v>169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Y169*Source!I80</f>
        <v>6.9699999999999998E-2</v>
      </c>
      <c r="CY169">
        <f>AD169</f>
        <v>0</v>
      </c>
      <c r="CZ169">
        <f>AH169</f>
        <v>0</v>
      </c>
      <c r="DA169">
        <f>AL169</f>
        <v>1</v>
      </c>
      <c r="DB169">
        <f>ROUND(ROUND(AT169*CZ169,2),1)</f>
        <v>0</v>
      </c>
      <c r="DC169">
        <f>ROUND(ROUND(AT169*AG169,2),1)</f>
        <v>0</v>
      </c>
    </row>
    <row r="170" spans="1:107" x14ac:dyDescent="0.2">
      <c r="A170">
        <f>ROW(Source!A80)</f>
        <v>80</v>
      </c>
      <c r="B170">
        <v>31303232</v>
      </c>
      <c r="C170">
        <v>31303776</v>
      </c>
      <c r="D170">
        <v>29938216</v>
      </c>
      <c r="E170">
        <v>1</v>
      </c>
      <c r="F170">
        <v>1</v>
      </c>
      <c r="G170">
        <v>1</v>
      </c>
      <c r="H170">
        <v>2</v>
      </c>
      <c r="I170" t="s">
        <v>672</v>
      </c>
      <c r="J170" t="s">
        <v>673</v>
      </c>
      <c r="K170" t="s">
        <v>674</v>
      </c>
      <c r="L170">
        <v>1368</v>
      </c>
      <c r="N170">
        <v>1011</v>
      </c>
      <c r="O170" t="s">
        <v>561</v>
      </c>
      <c r="P170" t="s">
        <v>561</v>
      </c>
      <c r="Q170">
        <v>1</v>
      </c>
      <c r="W170">
        <v>0</v>
      </c>
      <c r="X170">
        <v>368031958</v>
      </c>
      <c r="Y170">
        <v>2.5000000000000001E-2</v>
      </c>
      <c r="AA170">
        <v>0</v>
      </c>
      <c r="AB170">
        <v>27.66</v>
      </c>
      <c r="AC170">
        <v>11.6</v>
      </c>
      <c r="AD170">
        <v>0</v>
      </c>
      <c r="AE170">
        <v>0</v>
      </c>
      <c r="AF170">
        <v>27.66</v>
      </c>
      <c r="AG170">
        <v>11.6</v>
      </c>
      <c r="AH170">
        <v>0</v>
      </c>
      <c r="AI170">
        <v>1</v>
      </c>
      <c r="AJ170">
        <v>1</v>
      </c>
      <c r="AK170">
        <v>1</v>
      </c>
      <c r="AL170">
        <v>1</v>
      </c>
      <c r="AN170">
        <v>0</v>
      </c>
      <c r="AO170">
        <v>1</v>
      </c>
      <c r="AP170">
        <v>1</v>
      </c>
      <c r="AQ170">
        <v>0</v>
      </c>
      <c r="AR170">
        <v>0</v>
      </c>
      <c r="AS170" t="s">
        <v>3</v>
      </c>
      <c r="AT170">
        <v>0.02</v>
      </c>
      <c r="AU170" t="s">
        <v>61</v>
      </c>
      <c r="AV170">
        <v>0</v>
      </c>
      <c r="AW170">
        <v>2</v>
      </c>
      <c r="AX170">
        <v>31303788</v>
      </c>
      <c r="AY170">
        <v>1</v>
      </c>
      <c r="AZ170">
        <v>0</v>
      </c>
      <c r="BA170">
        <v>170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Y170*Source!I80</f>
        <v>1.025E-2</v>
      </c>
      <c r="CY170">
        <f>AB170</f>
        <v>27.66</v>
      </c>
      <c r="CZ170">
        <f>AF170</f>
        <v>27.66</v>
      </c>
      <c r="DA170">
        <f>AJ170</f>
        <v>1</v>
      </c>
      <c r="DB170">
        <f>ROUND((ROUND(AT170*CZ170,2)*1.25),1)</f>
        <v>0.7</v>
      </c>
      <c r="DC170">
        <f>ROUND((ROUND(AT170*AG170,2)*1.25),1)</f>
        <v>0.3</v>
      </c>
    </row>
    <row r="171" spans="1:107" x14ac:dyDescent="0.2">
      <c r="A171">
        <f>ROW(Source!A80)</f>
        <v>80</v>
      </c>
      <c r="B171">
        <v>31303232</v>
      </c>
      <c r="C171">
        <v>31303776</v>
      </c>
      <c r="D171">
        <v>29939320</v>
      </c>
      <c r="E171">
        <v>1</v>
      </c>
      <c r="F171">
        <v>1</v>
      </c>
      <c r="G171">
        <v>1</v>
      </c>
      <c r="H171">
        <v>2</v>
      </c>
      <c r="I171" t="s">
        <v>579</v>
      </c>
      <c r="J171" t="s">
        <v>580</v>
      </c>
      <c r="K171" t="s">
        <v>581</v>
      </c>
      <c r="L171">
        <v>1368</v>
      </c>
      <c r="N171">
        <v>1011</v>
      </c>
      <c r="O171" t="s">
        <v>561</v>
      </c>
      <c r="P171" t="s">
        <v>561</v>
      </c>
      <c r="Q171">
        <v>1</v>
      </c>
      <c r="W171">
        <v>0</v>
      </c>
      <c r="X171">
        <v>1372534845</v>
      </c>
      <c r="Y171">
        <v>0.1875</v>
      </c>
      <c r="AA171">
        <v>0</v>
      </c>
      <c r="AB171">
        <v>65.709999999999994</v>
      </c>
      <c r="AC171">
        <v>11.6</v>
      </c>
      <c r="AD171">
        <v>0</v>
      </c>
      <c r="AE171">
        <v>0</v>
      </c>
      <c r="AF171">
        <v>65.709999999999994</v>
      </c>
      <c r="AG171">
        <v>11.6</v>
      </c>
      <c r="AH171">
        <v>0</v>
      </c>
      <c r="AI171">
        <v>1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1</v>
      </c>
      <c r="AQ171">
        <v>0</v>
      </c>
      <c r="AR171">
        <v>0</v>
      </c>
      <c r="AS171" t="s">
        <v>3</v>
      </c>
      <c r="AT171">
        <v>0.15</v>
      </c>
      <c r="AU171" t="s">
        <v>61</v>
      </c>
      <c r="AV171">
        <v>0</v>
      </c>
      <c r="AW171">
        <v>2</v>
      </c>
      <c r="AX171">
        <v>31303789</v>
      </c>
      <c r="AY171">
        <v>1</v>
      </c>
      <c r="AZ171">
        <v>0</v>
      </c>
      <c r="BA171">
        <v>171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Y171*Source!I80</f>
        <v>7.6874999999999999E-2</v>
      </c>
      <c r="CY171">
        <f>AB171</f>
        <v>65.709999999999994</v>
      </c>
      <c r="CZ171">
        <f>AF171</f>
        <v>65.709999999999994</v>
      </c>
      <c r="DA171">
        <f>AJ171</f>
        <v>1</v>
      </c>
      <c r="DB171">
        <f>ROUND((ROUND(AT171*CZ171,2)*1.25),1)</f>
        <v>12.3</v>
      </c>
      <c r="DC171">
        <f>ROUND((ROUND(AT171*AG171,2)*1.25),1)</f>
        <v>2.2000000000000002</v>
      </c>
    </row>
    <row r="172" spans="1:107" x14ac:dyDescent="0.2">
      <c r="A172">
        <f>ROW(Source!A80)</f>
        <v>80</v>
      </c>
      <c r="B172">
        <v>31303232</v>
      </c>
      <c r="C172">
        <v>31303776</v>
      </c>
      <c r="D172">
        <v>29860934</v>
      </c>
      <c r="E172">
        <v>1</v>
      </c>
      <c r="F172">
        <v>1</v>
      </c>
      <c r="G172">
        <v>1</v>
      </c>
      <c r="H172">
        <v>3</v>
      </c>
      <c r="I172" t="s">
        <v>632</v>
      </c>
      <c r="J172" t="s">
        <v>633</v>
      </c>
      <c r="K172" t="s">
        <v>634</v>
      </c>
      <c r="L172">
        <v>1327</v>
      </c>
      <c r="N172">
        <v>1005</v>
      </c>
      <c r="O172" t="s">
        <v>73</v>
      </c>
      <c r="P172" t="s">
        <v>73</v>
      </c>
      <c r="Q172">
        <v>1</v>
      </c>
      <c r="W172">
        <v>0</v>
      </c>
      <c r="X172">
        <v>-1987926685</v>
      </c>
      <c r="Y172">
        <v>0.84</v>
      </c>
      <c r="AA172">
        <v>72.319999999999993</v>
      </c>
      <c r="AB172">
        <v>0</v>
      </c>
      <c r="AC172">
        <v>0</v>
      </c>
      <c r="AD172">
        <v>0</v>
      </c>
      <c r="AE172">
        <v>72.319999999999993</v>
      </c>
      <c r="AF172">
        <v>0</v>
      </c>
      <c r="AG172">
        <v>0</v>
      </c>
      <c r="AH172">
        <v>0</v>
      </c>
      <c r="AI172">
        <v>1</v>
      </c>
      <c r="AJ172">
        <v>1</v>
      </c>
      <c r="AK172">
        <v>1</v>
      </c>
      <c r="AL172">
        <v>1</v>
      </c>
      <c r="AN172">
        <v>0</v>
      </c>
      <c r="AO172">
        <v>1</v>
      </c>
      <c r="AP172">
        <v>0</v>
      </c>
      <c r="AQ172">
        <v>0</v>
      </c>
      <c r="AR172">
        <v>0</v>
      </c>
      <c r="AS172" t="s">
        <v>3</v>
      </c>
      <c r="AT172">
        <v>0.84</v>
      </c>
      <c r="AU172" t="s">
        <v>3</v>
      </c>
      <c r="AV172">
        <v>0</v>
      </c>
      <c r="AW172">
        <v>2</v>
      </c>
      <c r="AX172">
        <v>31303790</v>
      </c>
      <c r="AY172">
        <v>1</v>
      </c>
      <c r="AZ172">
        <v>0</v>
      </c>
      <c r="BA172">
        <v>172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Y172*Source!I80</f>
        <v>0.34439999999999998</v>
      </c>
      <c r="CY172">
        <f>AA172</f>
        <v>72.319999999999993</v>
      </c>
      <c r="CZ172">
        <f>AE172</f>
        <v>72.319999999999993</v>
      </c>
      <c r="DA172">
        <f>AI172</f>
        <v>1</v>
      </c>
      <c r="DB172">
        <f t="shared" ref="DB172:DB203" si="22">ROUND(ROUND(AT172*CZ172,2),1)</f>
        <v>60.8</v>
      </c>
      <c r="DC172">
        <f t="shared" ref="DC172:DC203" si="23">ROUND(ROUND(AT172*AG172,2),1)</f>
        <v>0</v>
      </c>
    </row>
    <row r="173" spans="1:107" x14ac:dyDescent="0.2">
      <c r="A173">
        <f>ROW(Source!A80)</f>
        <v>80</v>
      </c>
      <c r="B173">
        <v>31303232</v>
      </c>
      <c r="C173">
        <v>31303776</v>
      </c>
      <c r="D173">
        <v>29861270</v>
      </c>
      <c r="E173">
        <v>1</v>
      </c>
      <c r="F173">
        <v>1</v>
      </c>
      <c r="G173">
        <v>1</v>
      </c>
      <c r="H173">
        <v>3</v>
      </c>
      <c r="I173" t="s">
        <v>635</v>
      </c>
      <c r="J173" t="s">
        <v>636</v>
      </c>
      <c r="K173" t="s">
        <v>637</v>
      </c>
      <c r="L173">
        <v>1346</v>
      </c>
      <c r="N173">
        <v>1009</v>
      </c>
      <c r="O173" t="s">
        <v>184</v>
      </c>
      <c r="P173" t="s">
        <v>184</v>
      </c>
      <c r="Q173">
        <v>1</v>
      </c>
      <c r="W173">
        <v>0</v>
      </c>
      <c r="X173">
        <v>813963326</v>
      </c>
      <c r="Y173">
        <v>0.31</v>
      </c>
      <c r="AA173">
        <v>1.82</v>
      </c>
      <c r="AB173">
        <v>0</v>
      </c>
      <c r="AC173">
        <v>0</v>
      </c>
      <c r="AD173">
        <v>0</v>
      </c>
      <c r="AE173">
        <v>1.82</v>
      </c>
      <c r="AF173">
        <v>0</v>
      </c>
      <c r="AG173">
        <v>0</v>
      </c>
      <c r="AH173">
        <v>0</v>
      </c>
      <c r="AI173">
        <v>1</v>
      </c>
      <c r="AJ173">
        <v>1</v>
      </c>
      <c r="AK173">
        <v>1</v>
      </c>
      <c r="AL173">
        <v>1</v>
      </c>
      <c r="AN173">
        <v>0</v>
      </c>
      <c r="AO173">
        <v>1</v>
      </c>
      <c r="AP173">
        <v>0</v>
      </c>
      <c r="AQ173">
        <v>0</v>
      </c>
      <c r="AR173">
        <v>0</v>
      </c>
      <c r="AS173" t="s">
        <v>3</v>
      </c>
      <c r="AT173">
        <v>0.31</v>
      </c>
      <c r="AU173" t="s">
        <v>3</v>
      </c>
      <c r="AV173">
        <v>0</v>
      </c>
      <c r="AW173">
        <v>2</v>
      </c>
      <c r="AX173">
        <v>31303791</v>
      </c>
      <c r="AY173">
        <v>1</v>
      </c>
      <c r="AZ173">
        <v>0</v>
      </c>
      <c r="BA173">
        <v>173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Y173*Source!I80</f>
        <v>0.12709999999999999</v>
      </c>
      <c r="CY173">
        <f>AA173</f>
        <v>1.82</v>
      </c>
      <c r="CZ173">
        <f>AE173</f>
        <v>1.82</v>
      </c>
      <c r="DA173">
        <f>AI173</f>
        <v>1</v>
      </c>
      <c r="DB173">
        <f t="shared" si="22"/>
        <v>0.6</v>
      </c>
      <c r="DC173">
        <f t="shared" si="23"/>
        <v>0</v>
      </c>
    </row>
    <row r="174" spans="1:107" x14ac:dyDescent="0.2">
      <c r="A174">
        <f>ROW(Source!A80)</f>
        <v>80</v>
      </c>
      <c r="B174">
        <v>31303232</v>
      </c>
      <c r="C174">
        <v>31303776</v>
      </c>
      <c r="D174">
        <v>29893537</v>
      </c>
      <c r="E174">
        <v>1</v>
      </c>
      <c r="F174">
        <v>1</v>
      </c>
      <c r="G174">
        <v>1</v>
      </c>
      <c r="H174">
        <v>3</v>
      </c>
      <c r="I174" t="s">
        <v>260</v>
      </c>
      <c r="J174" t="s">
        <v>262</v>
      </c>
      <c r="K174" t="s">
        <v>261</v>
      </c>
      <c r="L174">
        <v>1348</v>
      </c>
      <c r="N174">
        <v>1009</v>
      </c>
      <c r="O174" t="s">
        <v>37</v>
      </c>
      <c r="P174" t="s">
        <v>37</v>
      </c>
      <c r="Q174">
        <v>1000</v>
      </c>
      <c r="W174">
        <v>0</v>
      </c>
      <c r="X174">
        <v>314753648</v>
      </c>
      <c r="Y174">
        <v>0.03</v>
      </c>
      <c r="AA174">
        <v>37375.379999999997</v>
      </c>
      <c r="AB174">
        <v>0</v>
      </c>
      <c r="AC174">
        <v>0</v>
      </c>
      <c r="AD174">
        <v>0</v>
      </c>
      <c r="AE174">
        <v>37375.379999999997</v>
      </c>
      <c r="AF174">
        <v>0</v>
      </c>
      <c r="AG174">
        <v>0</v>
      </c>
      <c r="AH174">
        <v>0</v>
      </c>
      <c r="AI174">
        <v>1</v>
      </c>
      <c r="AJ174">
        <v>1</v>
      </c>
      <c r="AK174">
        <v>1</v>
      </c>
      <c r="AL174">
        <v>1</v>
      </c>
      <c r="AN174">
        <v>0</v>
      </c>
      <c r="AO174">
        <v>0</v>
      </c>
      <c r="AP174">
        <v>1</v>
      </c>
      <c r="AQ174">
        <v>0</v>
      </c>
      <c r="AR174">
        <v>0</v>
      </c>
      <c r="AS174" t="s">
        <v>3</v>
      </c>
      <c r="AT174">
        <v>0.03</v>
      </c>
      <c r="AU174" t="s">
        <v>3</v>
      </c>
      <c r="AV174">
        <v>0</v>
      </c>
      <c r="AW174">
        <v>1</v>
      </c>
      <c r="AX174">
        <v>-1</v>
      </c>
      <c r="AY174">
        <v>0</v>
      </c>
      <c r="AZ174">
        <v>0</v>
      </c>
      <c r="BA174" t="s">
        <v>3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Y174*Source!I80</f>
        <v>1.2299999999999998E-2</v>
      </c>
      <c r="CY174">
        <f>AA174</f>
        <v>37375.379999999997</v>
      </c>
      <c r="CZ174">
        <f>AE174</f>
        <v>37375.379999999997</v>
      </c>
      <c r="DA174">
        <f>AI174</f>
        <v>1</v>
      </c>
      <c r="DB174">
        <f t="shared" si="22"/>
        <v>1121.3</v>
      </c>
      <c r="DC174">
        <f t="shared" si="23"/>
        <v>0</v>
      </c>
    </row>
    <row r="175" spans="1:107" x14ac:dyDescent="0.2">
      <c r="A175">
        <f>ROW(Source!A80)</f>
        <v>80</v>
      </c>
      <c r="B175">
        <v>31303232</v>
      </c>
      <c r="C175">
        <v>31303776</v>
      </c>
      <c r="D175">
        <v>29893730</v>
      </c>
      <c r="E175">
        <v>1</v>
      </c>
      <c r="F175">
        <v>1</v>
      </c>
      <c r="G175">
        <v>1</v>
      </c>
      <c r="H175">
        <v>3</v>
      </c>
      <c r="I175" t="s">
        <v>195</v>
      </c>
      <c r="J175" t="s">
        <v>197</v>
      </c>
      <c r="K175" t="s">
        <v>196</v>
      </c>
      <c r="L175">
        <v>1348</v>
      </c>
      <c r="N175">
        <v>1009</v>
      </c>
      <c r="O175" t="s">
        <v>37</v>
      </c>
      <c r="P175" t="s">
        <v>37</v>
      </c>
      <c r="Q175">
        <v>1000</v>
      </c>
      <c r="W175">
        <v>0</v>
      </c>
      <c r="X175">
        <v>-1039321151</v>
      </c>
      <c r="Y175">
        <v>0.02</v>
      </c>
      <c r="AA175">
        <v>11225.81</v>
      </c>
      <c r="AB175">
        <v>0</v>
      </c>
      <c r="AC175">
        <v>0</v>
      </c>
      <c r="AD175">
        <v>0</v>
      </c>
      <c r="AE175">
        <v>11225.81</v>
      </c>
      <c r="AF175">
        <v>0</v>
      </c>
      <c r="AG175">
        <v>0</v>
      </c>
      <c r="AH175">
        <v>0</v>
      </c>
      <c r="AI175">
        <v>1</v>
      </c>
      <c r="AJ175">
        <v>1</v>
      </c>
      <c r="AK175">
        <v>1</v>
      </c>
      <c r="AL175">
        <v>1</v>
      </c>
      <c r="AN175">
        <v>0</v>
      </c>
      <c r="AO175">
        <v>0</v>
      </c>
      <c r="AP175">
        <v>1</v>
      </c>
      <c r="AQ175">
        <v>0</v>
      </c>
      <c r="AR175">
        <v>0</v>
      </c>
      <c r="AS175" t="s">
        <v>3</v>
      </c>
      <c r="AT175">
        <v>0.02</v>
      </c>
      <c r="AU175" t="s">
        <v>3</v>
      </c>
      <c r="AV175">
        <v>0</v>
      </c>
      <c r="AW175">
        <v>1</v>
      </c>
      <c r="AX175">
        <v>-1</v>
      </c>
      <c r="AY175">
        <v>0</v>
      </c>
      <c r="AZ175">
        <v>0</v>
      </c>
      <c r="BA175" t="s">
        <v>3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Y175*Source!I80</f>
        <v>8.199999999999999E-3</v>
      </c>
      <c r="CY175">
        <f>AA175</f>
        <v>11225.81</v>
      </c>
      <c r="CZ175">
        <f>AE175</f>
        <v>11225.81</v>
      </c>
      <c r="DA175">
        <f>AI175</f>
        <v>1</v>
      </c>
      <c r="DB175">
        <f t="shared" si="22"/>
        <v>224.5</v>
      </c>
      <c r="DC175">
        <f t="shared" si="23"/>
        <v>0</v>
      </c>
    </row>
    <row r="176" spans="1:107" x14ac:dyDescent="0.2">
      <c r="A176">
        <f>ROW(Source!A80)</f>
        <v>80</v>
      </c>
      <c r="B176">
        <v>31303232</v>
      </c>
      <c r="C176">
        <v>31303776</v>
      </c>
      <c r="D176">
        <v>29894985</v>
      </c>
      <c r="E176">
        <v>1</v>
      </c>
      <c r="F176">
        <v>1</v>
      </c>
      <c r="G176">
        <v>1</v>
      </c>
      <c r="H176">
        <v>3</v>
      </c>
      <c r="I176" t="s">
        <v>675</v>
      </c>
      <c r="J176" t="s">
        <v>676</v>
      </c>
      <c r="K176" t="s">
        <v>677</v>
      </c>
      <c r="L176">
        <v>1348</v>
      </c>
      <c r="N176">
        <v>1009</v>
      </c>
      <c r="O176" t="s">
        <v>37</v>
      </c>
      <c r="P176" t="s">
        <v>37</v>
      </c>
      <c r="Q176">
        <v>1000</v>
      </c>
      <c r="W176">
        <v>0</v>
      </c>
      <c r="X176">
        <v>181729109</v>
      </c>
      <c r="Y176">
        <v>5.0999999999999997E-2</v>
      </c>
      <c r="AA176">
        <v>11397.1</v>
      </c>
      <c r="AB176">
        <v>0</v>
      </c>
      <c r="AC176">
        <v>0</v>
      </c>
      <c r="AD176">
        <v>0</v>
      </c>
      <c r="AE176">
        <v>11397.1</v>
      </c>
      <c r="AF176">
        <v>0</v>
      </c>
      <c r="AG176">
        <v>0</v>
      </c>
      <c r="AH176">
        <v>0</v>
      </c>
      <c r="AI176">
        <v>1</v>
      </c>
      <c r="AJ176">
        <v>1</v>
      </c>
      <c r="AK176">
        <v>1</v>
      </c>
      <c r="AL176">
        <v>1</v>
      </c>
      <c r="AN176">
        <v>0</v>
      </c>
      <c r="AO176">
        <v>1</v>
      </c>
      <c r="AP176">
        <v>0</v>
      </c>
      <c r="AQ176">
        <v>0</v>
      </c>
      <c r="AR176">
        <v>0</v>
      </c>
      <c r="AS176" t="s">
        <v>3</v>
      </c>
      <c r="AT176">
        <v>5.0999999999999997E-2</v>
      </c>
      <c r="AU176" t="s">
        <v>3</v>
      </c>
      <c r="AV176">
        <v>0</v>
      </c>
      <c r="AW176">
        <v>2</v>
      </c>
      <c r="AX176">
        <v>31303794</v>
      </c>
      <c r="AY176">
        <v>1</v>
      </c>
      <c r="AZ176">
        <v>0</v>
      </c>
      <c r="BA176">
        <v>176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Y176*Source!I80</f>
        <v>2.0909999999999998E-2</v>
      </c>
      <c r="CY176">
        <f>AA176</f>
        <v>11397.1</v>
      </c>
      <c r="CZ176">
        <f>AE176</f>
        <v>11397.1</v>
      </c>
      <c r="DA176">
        <f>AI176</f>
        <v>1</v>
      </c>
      <c r="DB176">
        <f t="shared" si="22"/>
        <v>581.29999999999995</v>
      </c>
      <c r="DC176">
        <f t="shared" si="23"/>
        <v>0</v>
      </c>
    </row>
    <row r="177" spans="1:107" x14ac:dyDescent="0.2">
      <c r="A177">
        <f>ROW(Source!A84)</f>
        <v>84</v>
      </c>
      <c r="B177">
        <v>31303232</v>
      </c>
      <c r="C177">
        <v>31303798</v>
      </c>
      <c r="D177">
        <v>28883954</v>
      </c>
      <c r="E177">
        <v>1</v>
      </c>
      <c r="F177">
        <v>1</v>
      </c>
      <c r="G177">
        <v>1</v>
      </c>
      <c r="H177">
        <v>1</v>
      </c>
      <c r="I177" t="s">
        <v>687</v>
      </c>
      <c r="J177" t="s">
        <v>3</v>
      </c>
      <c r="K177" t="s">
        <v>688</v>
      </c>
      <c r="L177">
        <v>1191</v>
      </c>
      <c r="N177">
        <v>1013</v>
      </c>
      <c r="O177" t="s">
        <v>557</v>
      </c>
      <c r="P177" t="s">
        <v>557</v>
      </c>
      <c r="Q177">
        <v>1</v>
      </c>
      <c r="W177">
        <v>0</v>
      </c>
      <c r="X177">
        <v>371339561</v>
      </c>
      <c r="Y177">
        <v>77.72</v>
      </c>
      <c r="AA177">
        <v>0</v>
      </c>
      <c r="AB177">
        <v>0</v>
      </c>
      <c r="AC177">
        <v>0</v>
      </c>
      <c r="AD177">
        <v>8.09</v>
      </c>
      <c r="AE177">
        <v>0</v>
      </c>
      <c r="AF177">
        <v>0</v>
      </c>
      <c r="AG177">
        <v>0</v>
      </c>
      <c r="AH177">
        <v>8.09</v>
      </c>
      <c r="AI177">
        <v>1</v>
      </c>
      <c r="AJ177">
        <v>1</v>
      </c>
      <c r="AK177">
        <v>1</v>
      </c>
      <c r="AL177">
        <v>1</v>
      </c>
      <c r="AN177">
        <v>0</v>
      </c>
      <c r="AO177">
        <v>1</v>
      </c>
      <c r="AP177">
        <v>0</v>
      </c>
      <c r="AQ177">
        <v>0</v>
      </c>
      <c r="AR177">
        <v>0</v>
      </c>
      <c r="AS177" t="s">
        <v>3</v>
      </c>
      <c r="AT177">
        <v>77.72</v>
      </c>
      <c r="AU177" t="s">
        <v>3</v>
      </c>
      <c r="AV177">
        <v>1</v>
      </c>
      <c r="AW177">
        <v>2</v>
      </c>
      <c r="AX177">
        <v>31303804</v>
      </c>
      <c r="AY177">
        <v>1</v>
      </c>
      <c r="AZ177">
        <v>0</v>
      </c>
      <c r="BA177">
        <v>177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Y177*Source!I84</f>
        <v>4.2746000000000004</v>
      </c>
      <c r="CY177">
        <f>AD177</f>
        <v>8.09</v>
      </c>
      <c r="CZ177">
        <f>AH177</f>
        <v>8.09</v>
      </c>
      <c r="DA177">
        <f>AL177</f>
        <v>1</v>
      </c>
      <c r="DB177">
        <f t="shared" si="22"/>
        <v>628.79999999999995</v>
      </c>
      <c r="DC177">
        <f t="shared" si="23"/>
        <v>0</v>
      </c>
    </row>
    <row r="178" spans="1:107" x14ac:dyDescent="0.2">
      <c r="A178">
        <f>ROW(Source!A84)</f>
        <v>84</v>
      </c>
      <c r="B178">
        <v>31303232</v>
      </c>
      <c r="C178">
        <v>31303798</v>
      </c>
      <c r="D178">
        <v>28880682</v>
      </c>
      <c r="E178">
        <v>1</v>
      </c>
      <c r="F178">
        <v>1</v>
      </c>
      <c r="G178">
        <v>1</v>
      </c>
      <c r="H178">
        <v>1</v>
      </c>
      <c r="I178" t="s">
        <v>564</v>
      </c>
      <c r="J178" t="s">
        <v>3</v>
      </c>
      <c r="K178" t="s">
        <v>565</v>
      </c>
      <c r="L178">
        <v>1191</v>
      </c>
      <c r="N178">
        <v>1013</v>
      </c>
      <c r="O178" t="s">
        <v>557</v>
      </c>
      <c r="P178" t="s">
        <v>557</v>
      </c>
      <c r="Q178">
        <v>1</v>
      </c>
      <c r="W178">
        <v>0</v>
      </c>
      <c r="X178">
        <v>-1417349443</v>
      </c>
      <c r="Y178">
        <v>16.850000000000001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1</v>
      </c>
      <c r="AJ178">
        <v>1</v>
      </c>
      <c r="AK178">
        <v>1</v>
      </c>
      <c r="AL178">
        <v>1</v>
      </c>
      <c r="AN178">
        <v>0</v>
      </c>
      <c r="AO178">
        <v>1</v>
      </c>
      <c r="AP178">
        <v>0</v>
      </c>
      <c r="AQ178">
        <v>0</v>
      </c>
      <c r="AR178">
        <v>0</v>
      </c>
      <c r="AS178" t="s">
        <v>3</v>
      </c>
      <c r="AT178">
        <v>16.850000000000001</v>
      </c>
      <c r="AU178" t="s">
        <v>3</v>
      </c>
      <c r="AV178">
        <v>2</v>
      </c>
      <c r="AW178">
        <v>2</v>
      </c>
      <c r="AX178">
        <v>31303805</v>
      </c>
      <c r="AY178">
        <v>1</v>
      </c>
      <c r="AZ178">
        <v>0</v>
      </c>
      <c r="BA178">
        <v>178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CX178">
        <f>Y178*Source!I84</f>
        <v>0.92675000000000007</v>
      </c>
      <c r="CY178">
        <f>AD178</f>
        <v>0</v>
      </c>
      <c r="CZ178">
        <f>AH178</f>
        <v>0</v>
      </c>
      <c r="DA178">
        <f>AL178</f>
        <v>1</v>
      </c>
      <c r="DB178">
        <f t="shared" si="22"/>
        <v>0</v>
      </c>
      <c r="DC178">
        <f t="shared" si="23"/>
        <v>0</v>
      </c>
    </row>
    <row r="179" spans="1:107" x14ac:dyDescent="0.2">
      <c r="A179">
        <f>ROW(Source!A84)</f>
        <v>84</v>
      </c>
      <c r="B179">
        <v>31303232</v>
      </c>
      <c r="C179">
        <v>31303798</v>
      </c>
      <c r="D179">
        <v>29937124</v>
      </c>
      <c r="E179">
        <v>1</v>
      </c>
      <c r="F179">
        <v>1</v>
      </c>
      <c r="G179">
        <v>1</v>
      </c>
      <c r="H179">
        <v>2</v>
      </c>
      <c r="I179" t="s">
        <v>689</v>
      </c>
      <c r="J179" t="s">
        <v>690</v>
      </c>
      <c r="K179" t="s">
        <v>691</v>
      </c>
      <c r="L179">
        <v>1368</v>
      </c>
      <c r="N179">
        <v>1011</v>
      </c>
      <c r="O179" t="s">
        <v>561</v>
      </c>
      <c r="P179" t="s">
        <v>561</v>
      </c>
      <c r="Q179">
        <v>1</v>
      </c>
      <c r="W179">
        <v>0</v>
      </c>
      <c r="X179">
        <v>-1071764843</v>
      </c>
      <c r="Y179">
        <v>4.51</v>
      </c>
      <c r="AA179">
        <v>0</v>
      </c>
      <c r="AB179">
        <v>79.069999999999993</v>
      </c>
      <c r="AC179">
        <v>13.5</v>
      </c>
      <c r="AD179">
        <v>0</v>
      </c>
      <c r="AE179">
        <v>0</v>
      </c>
      <c r="AF179">
        <v>79.069999999999993</v>
      </c>
      <c r="AG179">
        <v>13.5</v>
      </c>
      <c r="AH179">
        <v>0</v>
      </c>
      <c r="AI179">
        <v>1</v>
      </c>
      <c r="AJ179">
        <v>1</v>
      </c>
      <c r="AK179">
        <v>1</v>
      </c>
      <c r="AL179">
        <v>1</v>
      </c>
      <c r="AN179">
        <v>0</v>
      </c>
      <c r="AO179">
        <v>1</v>
      </c>
      <c r="AP179">
        <v>0</v>
      </c>
      <c r="AQ179">
        <v>0</v>
      </c>
      <c r="AR179">
        <v>0</v>
      </c>
      <c r="AS179" t="s">
        <v>3</v>
      </c>
      <c r="AT179">
        <v>4.51</v>
      </c>
      <c r="AU179" t="s">
        <v>3</v>
      </c>
      <c r="AV179">
        <v>0</v>
      </c>
      <c r="AW179">
        <v>2</v>
      </c>
      <c r="AX179">
        <v>31303806</v>
      </c>
      <c r="AY179">
        <v>1</v>
      </c>
      <c r="AZ179">
        <v>0</v>
      </c>
      <c r="BA179">
        <v>179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CX179">
        <f>Y179*Source!I84</f>
        <v>0.24804999999999999</v>
      </c>
      <c r="CY179">
        <f>AB179</f>
        <v>79.069999999999993</v>
      </c>
      <c r="CZ179">
        <f>AF179</f>
        <v>79.069999999999993</v>
      </c>
      <c r="DA179">
        <f>AJ179</f>
        <v>1</v>
      </c>
      <c r="DB179">
        <f t="shared" si="22"/>
        <v>356.6</v>
      </c>
      <c r="DC179">
        <f t="shared" si="23"/>
        <v>60.9</v>
      </c>
    </row>
    <row r="180" spans="1:107" x14ac:dyDescent="0.2">
      <c r="A180">
        <f>ROW(Source!A84)</f>
        <v>84</v>
      </c>
      <c r="B180">
        <v>31303232</v>
      </c>
      <c r="C180">
        <v>31303798</v>
      </c>
      <c r="D180">
        <v>29937239</v>
      </c>
      <c r="E180">
        <v>1</v>
      </c>
      <c r="F180">
        <v>1</v>
      </c>
      <c r="G180">
        <v>1</v>
      </c>
      <c r="H180">
        <v>2</v>
      </c>
      <c r="I180" t="s">
        <v>692</v>
      </c>
      <c r="J180" t="s">
        <v>693</v>
      </c>
      <c r="K180" t="s">
        <v>694</v>
      </c>
      <c r="L180">
        <v>1368</v>
      </c>
      <c r="N180">
        <v>1011</v>
      </c>
      <c r="O180" t="s">
        <v>561</v>
      </c>
      <c r="P180" t="s">
        <v>561</v>
      </c>
      <c r="Q180">
        <v>1</v>
      </c>
      <c r="W180">
        <v>0</v>
      </c>
      <c r="X180">
        <v>1432324721</v>
      </c>
      <c r="Y180">
        <v>12.34</v>
      </c>
      <c r="AA180">
        <v>0</v>
      </c>
      <c r="AB180">
        <v>115.27</v>
      </c>
      <c r="AC180">
        <v>13.5</v>
      </c>
      <c r="AD180">
        <v>0</v>
      </c>
      <c r="AE180">
        <v>0</v>
      </c>
      <c r="AF180">
        <v>115.27</v>
      </c>
      <c r="AG180">
        <v>13.5</v>
      </c>
      <c r="AH180">
        <v>0</v>
      </c>
      <c r="AI180">
        <v>1</v>
      </c>
      <c r="AJ180">
        <v>1</v>
      </c>
      <c r="AK180">
        <v>1</v>
      </c>
      <c r="AL180">
        <v>1</v>
      </c>
      <c r="AN180">
        <v>0</v>
      </c>
      <c r="AO180">
        <v>1</v>
      </c>
      <c r="AP180">
        <v>0</v>
      </c>
      <c r="AQ180">
        <v>0</v>
      </c>
      <c r="AR180">
        <v>0</v>
      </c>
      <c r="AS180" t="s">
        <v>3</v>
      </c>
      <c r="AT180">
        <v>12.34</v>
      </c>
      <c r="AU180" t="s">
        <v>3</v>
      </c>
      <c r="AV180">
        <v>0</v>
      </c>
      <c r="AW180">
        <v>2</v>
      </c>
      <c r="AX180">
        <v>31303807</v>
      </c>
      <c r="AY180">
        <v>1</v>
      </c>
      <c r="AZ180">
        <v>0</v>
      </c>
      <c r="BA180">
        <v>180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CX180">
        <f>Y180*Source!I84</f>
        <v>0.67869999999999997</v>
      </c>
      <c r="CY180">
        <f>AB180</f>
        <v>115.27</v>
      </c>
      <c r="CZ180">
        <f>AF180</f>
        <v>115.27</v>
      </c>
      <c r="DA180">
        <f>AJ180</f>
        <v>1</v>
      </c>
      <c r="DB180">
        <f t="shared" si="22"/>
        <v>1422.4</v>
      </c>
      <c r="DC180">
        <f t="shared" si="23"/>
        <v>166.6</v>
      </c>
    </row>
    <row r="181" spans="1:107" x14ac:dyDescent="0.2">
      <c r="A181">
        <f>ROW(Source!A84)</f>
        <v>84</v>
      </c>
      <c r="B181">
        <v>31303232</v>
      </c>
      <c r="C181">
        <v>31303798</v>
      </c>
      <c r="D181">
        <v>29939163</v>
      </c>
      <c r="E181">
        <v>1</v>
      </c>
      <c r="F181">
        <v>1</v>
      </c>
      <c r="G181">
        <v>1</v>
      </c>
      <c r="H181">
        <v>2</v>
      </c>
      <c r="I181" t="s">
        <v>695</v>
      </c>
      <c r="J181" t="s">
        <v>696</v>
      </c>
      <c r="K181" t="s">
        <v>697</v>
      </c>
      <c r="L181">
        <v>1368</v>
      </c>
      <c r="N181">
        <v>1011</v>
      </c>
      <c r="O181" t="s">
        <v>561</v>
      </c>
      <c r="P181" t="s">
        <v>561</v>
      </c>
      <c r="Q181">
        <v>1</v>
      </c>
      <c r="W181">
        <v>0</v>
      </c>
      <c r="X181">
        <v>-1526995597</v>
      </c>
      <c r="Y181">
        <v>1.98</v>
      </c>
      <c r="AA181">
        <v>0</v>
      </c>
      <c r="AB181">
        <v>8</v>
      </c>
      <c r="AC181">
        <v>0</v>
      </c>
      <c r="AD181">
        <v>0</v>
      </c>
      <c r="AE181">
        <v>0</v>
      </c>
      <c r="AF181">
        <v>8</v>
      </c>
      <c r="AG181">
        <v>0</v>
      </c>
      <c r="AH181">
        <v>0</v>
      </c>
      <c r="AI181">
        <v>1</v>
      </c>
      <c r="AJ181">
        <v>1</v>
      </c>
      <c r="AK181">
        <v>1</v>
      </c>
      <c r="AL181">
        <v>1</v>
      </c>
      <c r="AN181">
        <v>0</v>
      </c>
      <c r="AO181">
        <v>1</v>
      </c>
      <c r="AP181">
        <v>0</v>
      </c>
      <c r="AQ181">
        <v>0</v>
      </c>
      <c r="AR181">
        <v>0</v>
      </c>
      <c r="AS181" t="s">
        <v>3</v>
      </c>
      <c r="AT181">
        <v>1.98</v>
      </c>
      <c r="AU181" t="s">
        <v>3</v>
      </c>
      <c r="AV181">
        <v>0</v>
      </c>
      <c r="AW181">
        <v>2</v>
      </c>
      <c r="AX181">
        <v>31303808</v>
      </c>
      <c r="AY181">
        <v>1</v>
      </c>
      <c r="AZ181">
        <v>0</v>
      </c>
      <c r="BA181">
        <v>181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CX181">
        <f>Y181*Source!I84</f>
        <v>0.1089</v>
      </c>
      <c r="CY181">
        <f>AB181</f>
        <v>8</v>
      </c>
      <c r="CZ181">
        <f>AF181</f>
        <v>8</v>
      </c>
      <c r="DA181">
        <f>AJ181</f>
        <v>1</v>
      </c>
      <c r="DB181">
        <f t="shared" si="22"/>
        <v>15.8</v>
      </c>
      <c r="DC181">
        <f t="shared" si="23"/>
        <v>0</v>
      </c>
    </row>
    <row r="182" spans="1:107" x14ac:dyDescent="0.2">
      <c r="A182">
        <f>ROW(Source!A85)</f>
        <v>85</v>
      </c>
      <c r="B182">
        <v>31303232</v>
      </c>
      <c r="C182">
        <v>31303809</v>
      </c>
      <c r="D182">
        <v>28880804</v>
      </c>
      <c r="E182">
        <v>1</v>
      </c>
      <c r="F182">
        <v>1</v>
      </c>
      <c r="G182">
        <v>1</v>
      </c>
      <c r="H182">
        <v>1</v>
      </c>
      <c r="I182" t="s">
        <v>555</v>
      </c>
      <c r="J182" t="s">
        <v>3</v>
      </c>
      <c r="K182" t="s">
        <v>556</v>
      </c>
      <c r="L182">
        <v>1191</v>
      </c>
      <c r="N182">
        <v>1013</v>
      </c>
      <c r="O182" t="s">
        <v>557</v>
      </c>
      <c r="P182" t="s">
        <v>557</v>
      </c>
      <c r="Q182">
        <v>1</v>
      </c>
      <c r="W182">
        <v>0</v>
      </c>
      <c r="X182">
        <v>735429535</v>
      </c>
      <c r="Y182">
        <v>118</v>
      </c>
      <c r="AA182">
        <v>0</v>
      </c>
      <c r="AB182">
        <v>0</v>
      </c>
      <c r="AC182">
        <v>0</v>
      </c>
      <c r="AD182">
        <v>7.8</v>
      </c>
      <c r="AE182">
        <v>0</v>
      </c>
      <c r="AF182">
        <v>0</v>
      </c>
      <c r="AG182">
        <v>0</v>
      </c>
      <c r="AH182">
        <v>7.8</v>
      </c>
      <c r="AI182">
        <v>1</v>
      </c>
      <c r="AJ182">
        <v>1</v>
      </c>
      <c r="AK182">
        <v>1</v>
      </c>
      <c r="AL182">
        <v>1</v>
      </c>
      <c r="AN182">
        <v>0</v>
      </c>
      <c r="AO182">
        <v>1</v>
      </c>
      <c r="AP182">
        <v>0</v>
      </c>
      <c r="AQ182">
        <v>0</v>
      </c>
      <c r="AR182">
        <v>0</v>
      </c>
      <c r="AS182" t="s">
        <v>3</v>
      </c>
      <c r="AT182">
        <v>118</v>
      </c>
      <c r="AU182" t="s">
        <v>3</v>
      </c>
      <c r="AV182">
        <v>1</v>
      </c>
      <c r="AW182">
        <v>2</v>
      </c>
      <c r="AX182">
        <v>31303811</v>
      </c>
      <c r="AY182">
        <v>1</v>
      </c>
      <c r="AZ182">
        <v>0</v>
      </c>
      <c r="BA182">
        <v>182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CX182">
        <f>Y182*Source!I85</f>
        <v>18.88</v>
      </c>
      <c r="CY182">
        <f>AD182</f>
        <v>7.8</v>
      </c>
      <c r="CZ182">
        <f>AH182</f>
        <v>7.8</v>
      </c>
      <c r="DA182">
        <f>AL182</f>
        <v>1</v>
      </c>
      <c r="DB182">
        <f t="shared" si="22"/>
        <v>920.4</v>
      </c>
      <c r="DC182">
        <f t="shared" si="23"/>
        <v>0</v>
      </c>
    </row>
    <row r="183" spans="1:107" x14ac:dyDescent="0.2">
      <c r="A183">
        <f>ROW(Source!A86)</f>
        <v>86</v>
      </c>
      <c r="B183">
        <v>31303232</v>
      </c>
      <c r="C183">
        <v>31303812</v>
      </c>
      <c r="D183">
        <v>28885386</v>
      </c>
      <c r="E183">
        <v>1</v>
      </c>
      <c r="F183">
        <v>1</v>
      </c>
      <c r="G183">
        <v>1</v>
      </c>
      <c r="H183">
        <v>1</v>
      </c>
      <c r="I183" t="s">
        <v>652</v>
      </c>
      <c r="J183" t="s">
        <v>3</v>
      </c>
      <c r="K183" t="s">
        <v>653</v>
      </c>
      <c r="L183">
        <v>1191</v>
      </c>
      <c r="N183">
        <v>1013</v>
      </c>
      <c r="O183" t="s">
        <v>557</v>
      </c>
      <c r="P183" t="s">
        <v>557</v>
      </c>
      <c r="Q183">
        <v>1</v>
      </c>
      <c r="W183">
        <v>0</v>
      </c>
      <c r="X183">
        <v>1010519658</v>
      </c>
      <c r="Y183">
        <v>3.41</v>
      </c>
      <c r="AA183">
        <v>0</v>
      </c>
      <c r="AB183">
        <v>0</v>
      </c>
      <c r="AC183">
        <v>0</v>
      </c>
      <c r="AD183">
        <v>8.64</v>
      </c>
      <c r="AE183">
        <v>0</v>
      </c>
      <c r="AF183">
        <v>0</v>
      </c>
      <c r="AG183">
        <v>0</v>
      </c>
      <c r="AH183">
        <v>8.64</v>
      </c>
      <c r="AI183">
        <v>1</v>
      </c>
      <c r="AJ183">
        <v>1</v>
      </c>
      <c r="AK183">
        <v>1</v>
      </c>
      <c r="AL183">
        <v>1</v>
      </c>
      <c r="AN183">
        <v>0</v>
      </c>
      <c r="AO183">
        <v>1</v>
      </c>
      <c r="AP183">
        <v>0</v>
      </c>
      <c r="AQ183">
        <v>0</v>
      </c>
      <c r="AR183">
        <v>0</v>
      </c>
      <c r="AS183" t="s">
        <v>3</v>
      </c>
      <c r="AT183">
        <v>3.41</v>
      </c>
      <c r="AU183" t="s">
        <v>3</v>
      </c>
      <c r="AV183">
        <v>1</v>
      </c>
      <c r="AW183">
        <v>2</v>
      </c>
      <c r="AX183">
        <v>31303820</v>
      </c>
      <c r="AY183">
        <v>1</v>
      </c>
      <c r="AZ183">
        <v>0</v>
      </c>
      <c r="BA183">
        <v>183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CX183">
        <f>Y183*Source!I86</f>
        <v>18.755000000000003</v>
      </c>
      <c r="CY183">
        <f>AD183</f>
        <v>8.64</v>
      </c>
      <c r="CZ183">
        <f>AH183</f>
        <v>8.64</v>
      </c>
      <c r="DA183">
        <f>AL183</f>
        <v>1</v>
      </c>
      <c r="DB183">
        <f t="shared" si="22"/>
        <v>29.5</v>
      </c>
      <c r="DC183">
        <f t="shared" si="23"/>
        <v>0</v>
      </c>
    </row>
    <row r="184" spans="1:107" x14ac:dyDescent="0.2">
      <c r="A184">
        <f>ROW(Source!A86)</f>
        <v>86</v>
      </c>
      <c r="B184">
        <v>31303232</v>
      </c>
      <c r="C184">
        <v>31303812</v>
      </c>
      <c r="D184">
        <v>28880682</v>
      </c>
      <c r="E184">
        <v>1</v>
      </c>
      <c r="F184">
        <v>1</v>
      </c>
      <c r="G184">
        <v>1</v>
      </c>
      <c r="H184">
        <v>1</v>
      </c>
      <c r="I184" t="s">
        <v>564</v>
      </c>
      <c r="J184" t="s">
        <v>3</v>
      </c>
      <c r="K184" t="s">
        <v>565</v>
      </c>
      <c r="L184">
        <v>1191</v>
      </c>
      <c r="N184">
        <v>1013</v>
      </c>
      <c r="O184" t="s">
        <v>557</v>
      </c>
      <c r="P184" t="s">
        <v>557</v>
      </c>
      <c r="Q184">
        <v>1</v>
      </c>
      <c r="W184">
        <v>0</v>
      </c>
      <c r="X184">
        <v>-1417349443</v>
      </c>
      <c r="Y184">
        <v>0.3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1</v>
      </c>
      <c r="AJ184">
        <v>1</v>
      </c>
      <c r="AK184">
        <v>1</v>
      </c>
      <c r="AL184">
        <v>1</v>
      </c>
      <c r="AN184">
        <v>0</v>
      </c>
      <c r="AO184">
        <v>1</v>
      </c>
      <c r="AP184">
        <v>0</v>
      </c>
      <c r="AQ184">
        <v>0</v>
      </c>
      <c r="AR184">
        <v>0</v>
      </c>
      <c r="AS184" t="s">
        <v>3</v>
      </c>
      <c r="AT184">
        <v>0.3</v>
      </c>
      <c r="AU184" t="s">
        <v>3</v>
      </c>
      <c r="AV184">
        <v>2</v>
      </c>
      <c r="AW184">
        <v>2</v>
      </c>
      <c r="AX184">
        <v>31303821</v>
      </c>
      <c r="AY184">
        <v>1</v>
      </c>
      <c r="AZ184">
        <v>0</v>
      </c>
      <c r="BA184">
        <v>184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CX184">
        <f>Y184*Source!I86</f>
        <v>1.65</v>
      </c>
      <c r="CY184">
        <f>AD184</f>
        <v>0</v>
      </c>
      <c r="CZ184">
        <f>AH184</f>
        <v>0</v>
      </c>
      <c r="DA184">
        <f>AL184</f>
        <v>1</v>
      </c>
      <c r="DB184">
        <f t="shared" si="22"/>
        <v>0</v>
      </c>
      <c r="DC184">
        <f t="shared" si="23"/>
        <v>0</v>
      </c>
    </row>
    <row r="185" spans="1:107" x14ac:dyDescent="0.2">
      <c r="A185">
        <f>ROW(Source!A86)</f>
        <v>86</v>
      </c>
      <c r="B185">
        <v>31303232</v>
      </c>
      <c r="C185">
        <v>31303812</v>
      </c>
      <c r="D185">
        <v>29938151</v>
      </c>
      <c r="E185">
        <v>1</v>
      </c>
      <c r="F185">
        <v>1</v>
      </c>
      <c r="G185">
        <v>1</v>
      </c>
      <c r="H185">
        <v>2</v>
      </c>
      <c r="I185" t="s">
        <v>700</v>
      </c>
      <c r="J185" t="s">
        <v>701</v>
      </c>
      <c r="K185" t="s">
        <v>702</v>
      </c>
      <c r="L185">
        <v>1368</v>
      </c>
      <c r="N185">
        <v>1011</v>
      </c>
      <c r="O185" t="s">
        <v>561</v>
      </c>
      <c r="P185" t="s">
        <v>561</v>
      </c>
      <c r="Q185">
        <v>1</v>
      </c>
      <c r="W185">
        <v>0</v>
      </c>
      <c r="X185">
        <v>1225731627</v>
      </c>
      <c r="Y185">
        <v>0.08</v>
      </c>
      <c r="AA185">
        <v>0</v>
      </c>
      <c r="AB185">
        <v>89.99</v>
      </c>
      <c r="AC185">
        <v>10.06</v>
      </c>
      <c r="AD185">
        <v>0</v>
      </c>
      <c r="AE185">
        <v>0</v>
      </c>
      <c r="AF185">
        <v>89.99</v>
      </c>
      <c r="AG185">
        <v>10.06</v>
      </c>
      <c r="AH185">
        <v>0</v>
      </c>
      <c r="AI185">
        <v>1</v>
      </c>
      <c r="AJ185">
        <v>1</v>
      </c>
      <c r="AK185">
        <v>1</v>
      </c>
      <c r="AL185">
        <v>1</v>
      </c>
      <c r="AN185">
        <v>0</v>
      </c>
      <c r="AO185">
        <v>1</v>
      </c>
      <c r="AP185">
        <v>0</v>
      </c>
      <c r="AQ185">
        <v>0</v>
      </c>
      <c r="AR185">
        <v>0</v>
      </c>
      <c r="AS185" t="s">
        <v>3</v>
      </c>
      <c r="AT185">
        <v>0.08</v>
      </c>
      <c r="AU185" t="s">
        <v>3</v>
      </c>
      <c r="AV185">
        <v>0</v>
      </c>
      <c r="AW185">
        <v>2</v>
      </c>
      <c r="AX185">
        <v>31303822</v>
      </c>
      <c r="AY185">
        <v>1</v>
      </c>
      <c r="AZ185">
        <v>0</v>
      </c>
      <c r="BA185">
        <v>185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CX185">
        <f>Y185*Source!I86</f>
        <v>0.44</v>
      </c>
      <c r="CY185">
        <f>AB185</f>
        <v>89.99</v>
      </c>
      <c r="CZ185">
        <f>AF185</f>
        <v>89.99</v>
      </c>
      <c r="DA185">
        <f>AJ185</f>
        <v>1</v>
      </c>
      <c r="DB185">
        <f t="shared" si="22"/>
        <v>7.2</v>
      </c>
      <c r="DC185">
        <f t="shared" si="23"/>
        <v>0.8</v>
      </c>
    </row>
    <row r="186" spans="1:107" x14ac:dyDescent="0.2">
      <c r="A186">
        <f>ROW(Source!A86)</f>
        <v>86</v>
      </c>
      <c r="B186">
        <v>31303232</v>
      </c>
      <c r="C186">
        <v>31303812</v>
      </c>
      <c r="D186">
        <v>29938657</v>
      </c>
      <c r="E186">
        <v>1</v>
      </c>
      <c r="F186">
        <v>1</v>
      </c>
      <c r="G186">
        <v>1</v>
      </c>
      <c r="H186">
        <v>2</v>
      </c>
      <c r="I186" t="s">
        <v>706</v>
      </c>
      <c r="J186" t="s">
        <v>707</v>
      </c>
      <c r="K186" t="s">
        <v>708</v>
      </c>
      <c r="L186">
        <v>1368</v>
      </c>
      <c r="N186">
        <v>1011</v>
      </c>
      <c r="O186" t="s">
        <v>561</v>
      </c>
      <c r="P186" t="s">
        <v>561</v>
      </c>
      <c r="Q186">
        <v>1</v>
      </c>
      <c r="W186">
        <v>0</v>
      </c>
      <c r="X186">
        <v>-1806095485</v>
      </c>
      <c r="Y186">
        <v>0.44</v>
      </c>
      <c r="AA186">
        <v>0</v>
      </c>
      <c r="AB186">
        <v>0.55000000000000004</v>
      </c>
      <c r="AC186">
        <v>0</v>
      </c>
      <c r="AD186">
        <v>0</v>
      </c>
      <c r="AE186">
        <v>0</v>
      </c>
      <c r="AF186">
        <v>0.55000000000000004</v>
      </c>
      <c r="AG186">
        <v>0</v>
      </c>
      <c r="AH186">
        <v>0</v>
      </c>
      <c r="AI186">
        <v>1</v>
      </c>
      <c r="AJ186">
        <v>1</v>
      </c>
      <c r="AK186">
        <v>1</v>
      </c>
      <c r="AL186">
        <v>1</v>
      </c>
      <c r="AN186">
        <v>0</v>
      </c>
      <c r="AO186">
        <v>1</v>
      </c>
      <c r="AP186">
        <v>0</v>
      </c>
      <c r="AQ186">
        <v>0</v>
      </c>
      <c r="AR186">
        <v>0</v>
      </c>
      <c r="AS186" t="s">
        <v>3</v>
      </c>
      <c r="AT186">
        <v>0.44</v>
      </c>
      <c r="AU186" t="s">
        <v>3</v>
      </c>
      <c r="AV186">
        <v>0</v>
      </c>
      <c r="AW186">
        <v>2</v>
      </c>
      <c r="AX186">
        <v>31303823</v>
      </c>
      <c r="AY186">
        <v>1</v>
      </c>
      <c r="AZ186">
        <v>0</v>
      </c>
      <c r="BA186">
        <v>186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CX186">
        <f>Y186*Source!I86</f>
        <v>2.42</v>
      </c>
      <c r="CY186">
        <f>AB186</f>
        <v>0.55000000000000004</v>
      </c>
      <c r="CZ186">
        <f>AF186</f>
        <v>0.55000000000000004</v>
      </c>
      <c r="DA186">
        <f>AJ186</f>
        <v>1</v>
      </c>
      <c r="DB186">
        <f t="shared" si="22"/>
        <v>0.2</v>
      </c>
      <c r="DC186">
        <f t="shared" si="23"/>
        <v>0</v>
      </c>
    </row>
    <row r="187" spans="1:107" x14ac:dyDescent="0.2">
      <c r="A187">
        <f>ROW(Source!A86)</f>
        <v>86</v>
      </c>
      <c r="B187">
        <v>31303232</v>
      </c>
      <c r="C187">
        <v>31303812</v>
      </c>
      <c r="D187">
        <v>29939644</v>
      </c>
      <c r="E187">
        <v>1</v>
      </c>
      <c r="F187">
        <v>1</v>
      </c>
      <c r="G187">
        <v>1</v>
      </c>
      <c r="H187">
        <v>2</v>
      </c>
      <c r="I187" t="s">
        <v>709</v>
      </c>
      <c r="J187" t="s">
        <v>710</v>
      </c>
      <c r="K187" t="s">
        <v>711</v>
      </c>
      <c r="L187">
        <v>1368</v>
      </c>
      <c r="N187">
        <v>1011</v>
      </c>
      <c r="O187" t="s">
        <v>561</v>
      </c>
      <c r="P187" t="s">
        <v>561</v>
      </c>
      <c r="Q187">
        <v>1</v>
      </c>
      <c r="W187">
        <v>0</v>
      </c>
      <c r="X187">
        <v>-1589061407</v>
      </c>
      <c r="Y187">
        <v>0.22</v>
      </c>
      <c r="AA187">
        <v>0</v>
      </c>
      <c r="AB187">
        <v>90</v>
      </c>
      <c r="AC187">
        <v>10.06</v>
      </c>
      <c r="AD187">
        <v>0</v>
      </c>
      <c r="AE187">
        <v>0</v>
      </c>
      <c r="AF187">
        <v>90</v>
      </c>
      <c r="AG187">
        <v>10.06</v>
      </c>
      <c r="AH187">
        <v>0</v>
      </c>
      <c r="AI187">
        <v>1</v>
      </c>
      <c r="AJ187">
        <v>1</v>
      </c>
      <c r="AK187">
        <v>1</v>
      </c>
      <c r="AL187">
        <v>1</v>
      </c>
      <c r="AN187">
        <v>0</v>
      </c>
      <c r="AO187">
        <v>1</v>
      </c>
      <c r="AP187">
        <v>0</v>
      </c>
      <c r="AQ187">
        <v>0</v>
      </c>
      <c r="AR187">
        <v>0</v>
      </c>
      <c r="AS187" t="s">
        <v>3</v>
      </c>
      <c r="AT187">
        <v>0.22</v>
      </c>
      <c r="AU187" t="s">
        <v>3</v>
      </c>
      <c r="AV187">
        <v>0</v>
      </c>
      <c r="AW187">
        <v>2</v>
      </c>
      <c r="AX187">
        <v>31303824</v>
      </c>
      <c r="AY187">
        <v>1</v>
      </c>
      <c r="AZ187">
        <v>0</v>
      </c>
      <c r="BA187">
        <v>187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CX187">
        <f>Y187*Source!I86</f>
        <v>1.21</v>
      </c>
      <c r="CY187">
        <f>AB187</f>
        <v>90</v>
      </c>
      <c r="CZ187">
        <f>AF187</f>
        <v>90</v>
      </c>
      <c r="DA187">
        <f>AJ187</f>
        <v>1</v>
      </c>
      <c r="DB187">
        <f t="shared" si="22"/>
        <v>19.8</v>
      </c>
      <c r="DC187">
        <f t="shared" si="23"/>
        <v>2.2000000000000002</v>
      </c>
    </row>
    <row r="188" spans="1:107" x14ac:dyDescent="0.2">
      <c r="A188">
        <f>ROW(Source!A86)</f>
        <v>86</v>
      </c>
      <c r="B188">
        <v>31303232</v>
      </c>
      <c r="C188">
        <v>31303812</v>
      </c>
      <c r="D188">
        <v>29857538</v>
      </c>
      <c r="E188">
        <v>1</v>
      </c>
      <c r="F188">
        <v>1</v>
      </c>
      <c r="G188">
        <v>1</v>
      </c>
      <c r="H188">
        <v>3</v>
      </c>
      <c r="I188" t="s">
        <v>649</v>
      </c>
      <c r="J188" t="s">
        <v>650</v>
      </c>
      <c r="K188" t="s">
        <v>651</v>
      </c>
      <c r="L188">
        <v>1339</v>
      </c>
      <c r="N188">
        <v>1007</v>
      </c>
      <c r="O188" t="s">
        <v>135</v>
      </c>
      <c r="P188" t="s">
        <v>135</v>
      </c>
      <c r="Q188">
        <v>1</v>
      </c>
      <c r="W188">
        <v>0</v>
      </c>
      <c r="X188">
        <v>-1660354250</v>
      </c>
      <c r="Y188">
        <v>0.15</v>
      </c>
      <c r="AA188">
        <v>2.44</v>
      </c>
      <c r="AB188">
        <v>0</v>
      </c>
      <c r="AC188">
        <v>0</v>
      </c>
      <c r="AD188">
        <v>0</v>
      </c>
      <c r="AE188">
        <v>2.44</v>
      </c>
      <c r="AF188">
        <v>0</v>
      </c>
      <c r="AG188">
        <v>0</v>
      </c>
      <c r="AH188">
        <v>0</v>
      </c>
      <c r="AI188">
        <v>1</v>
      </c>
      <c r="AJ188">
        <v>1</v>
      </c>
      <c r="AK188">
        <v>1</v>
      </c>
      <c r="AL188">
        <v>1</v>
      </c>
      <c r="AN188">
        <v>0</v>
      </c>
      <c r="AO188">
        <v>1</v>
      </c>
      <c r="AP188">
        <v>0</v>
      </c>
      <c r="AQ188">
        <v>0</v>
      </c>
      <c r="AR188">
        <v>0</v>
      </c>
      <c r="AS188" t="s">
        <v>3</v>
      </c>
      <c r="AT188">
        <v>0.15</v>
      </c>
      <c r="AU188" t="s">
        <v>3</v>
      </c>
      <c r="AV188">
        <v>0</v>
      </c>
      <c r="AW188">
        <v>2</v>
      </c>
      <c r="AX188">
        <v>31303825</v>
      </c>
      <c r="AY188">
        <v>1</v>
      </c>
      <c r="AZ188">
        <v>0</v>
      </c>
      <c r="BA188">
        <v>188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CX188">
        <f>Y188*Source!I86</f>
        <v>0.82499999999999996</v>
      </c>
      <c r="CY188">
        <f>AA188</f>
        <v>2.44</v>
      </c>
      <c r="CZ188">
        <f>AE188</f>
        <v>2.44</v>
      </c>
      <c r="DA188">
        <f>AI188</f>
        <v>1</v>
      </c>
      <c r="DB188">
        <f t="shared" si="22"/>
        <v>0.4</v>
      </c>
      <c r="DC188">
        <f t="shared" si="23"/>
        <v>0</v>
      </c>
    </row>
    <row r="189" spans="1:107" x14ac:dyDescent="0.2">
      <c r="A189">
        <f>ROW(Source!A86)</f>
        <v>86</v>
      </c>
      <c r="B189">
        <v>31303232</v>
      </c>
      <c r="C189">
        <v>31303812</v>
      </c>
      <c r="D189">
        <v>29862035</v>
      </c>
      <c r="E189">
        <v>1</v>
      </c>
      <c r="F189">
        <v>1</v>
      </c>
      <c r="G189">
        <v>1</v>
      </c>
      <c r="H189">
        <v>3</v>
      </c>
      <c r="I189" t="s">
        <v>280</v>
      </c>
      <c r="J189" t="s">
        <v>282</v>
      </c>
      <c r="K189" t="s">
        <v>281</v>
      </c>
      <c r="L189">
        <v>1339</v>
      </c>
      <c r="N189">
        <v>1007</v>
      </c>
      <c r="O189" t="s">
        <v>135</v>
      </c>
      <c r="P189" t="s">
        <v>135</v>
      </c>
      <c r="Q189">
        <v>1</v>
      </c>
      <c r="W189">
        <v>0</v>
      </c>
      <c r="X189">
        <v>-35545874</v>
      </c>
      <c r="Y189">
        <v>1.2</v>
      </c>
      <c r="AA189">
        <v>55.26</v>
      </c>
      <c r="AB189">
        <v>0</v>
      </c>
      <c r="AC189">
        <v>0</v>
      </c>
      <c r="AD189">
        <v>0</v>
      </c>
      <c r="AE189">
        <v>55.26</v>
      </c>
      <c r="AF189">
        <v>0</v>
      </c>
      <c r="AG189">
        <v>0</v>
      </c>
      <c r="AH189">
        <v>0</v>
      </c>
      <c r="AI189">
        <v>1</v>
      </c>
      <c r="AJ189">
        <v>1</v>
      </c>
      <c r="AK189">
        <v>1</v>
      </c>
      <c r="AL189">
        <v>1</v>
      </c>
      <c r="AN189">
        <v>0</v>
      </c>
      <c r="AO189">
        <v>0</v>
      </c>
      <c r="AP189">
        <v>1</v>
      </c>
      <c r="AQ189">
        <v>0</v>
      </c>
      <c r="AR189">
        <v>0</v>
      </c>
      <c r="AS189" t="s">
        <v>3</v>
      </c>
      <c r="AT189">
        <v>1.2</v>
      </c>
      <c r="AU189" t="s">
        <v>3</v>
      </c>
      <c r="AV189">
        <v>0</v>
      </c>
      <c r="AW189">
        <v>1</v>
      </c>
      <c r="AX189">
        <v>-1</v>
      </c>
      <c r="AY189">
        <v>0</v>
      </c>
      <c r="AZ189">
        <v>0</v>
      </c>
      <c r="BA189" t="s">
        <v>3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CX189">
        <f>Y189*Source!I86</f>
        <v>6.6</v>
      </c>
      <c r="CY189">
        <f>AA189</f>
        <v>55.26</v>
      </c>
      <c r="CZ189">
        <f>AE189</f>
        <v>55.26</v>
      </c>
      <c r="DA189">
        <f>AI189</f>
        <v>1</v>
      </c>
      <c r="DB189">
        <f t="shared" si="22"/>
        <v>66.3</v>
      </c>
      <c r="DC189">
        <f t="shared" si="23"/>
        <v>0</v>
      </c>
    </row>
    <row r="190" spans="1:107" x14ac:dyDescent="0.2">
      <c r="A190">
        <f>ROW(Source!A88)</f>
        <v>88</v>
      </c>
      <c r="B190">
        <v>31303232</v>
      </c>
      <c r="C190">
        <v>31303828</v>
      </c>
      <c r="D190">
        <v>28880784</v>
      </c>
      <c r="E190">
        <v>1</v>
      </c>
      <c r="F190">
        <v>1</v>
      </c>
      <c r="G190">
        <v>1</v>
      </c>
      <c r="H190">
        <v>1</v>
      </c>
      <c r="I190" t="s">
        <v>712</v>
      </c>
      <c r="J190" t="s">
        <v>3</v>
      </c>
      <c r="K190" t="s">
        <v>713</v>
      </c>
      <c r="L190">
        <v>1191</v>
      </c>
      <c r="N190">
        <v>1013</v>
      </c>
      <c r="O190" t="s">
        <v>557</v>
      </c>
      <c r="P190" t="s">
        <v>557</v>
      </c>
      <c r="Q190">
        <v>1</v>
      </c>
      <c r="W190">
        <v>0</v>
      </c>
      <c r="X190">
        <v>-719309759</v>
      </c>
      <c r="Y190">
        <v>3.73</v>
      </c>
      <c r="AA190">
        <v>0</v>
      </c>
      <c r="AB190">
        <v>0</v>
      </c>
      <c r="AC190">
        <v>0</v>
      </c>
      <c r="AD190">
        <v>8.86</v>
      </c>
      <c r="AE190">
        <v>0</v>
      </c>
      <c r="AF190">
        <v>0</v>
      </c>
      <c r="AG190">
        <v>0</v>
      </c>
      <c r="AH190">
        <v>8.86</v>
      </c>
      <c r="AI190">
        <v>1</v>
      </c>
      <c r="AJ190">
        <v>1</v>
      </c>
      <c r="AK190">
        <v>1</v>
      </c>
      <c r="AL190">
        <v>1</v>
      </c>
      <c r="AN190">
        <v>0</v>
      </c>
      <c r="AO190">
        <v>1</v>
      </c>
      <c r="AP190">
        <v>0</v>
      </c>
      <c r="AQ190">
        <v>0</v>
      </c>
      <c r="AR190">
        <v>0</v>
      </c>
      <c r="AS190" t="s">
        <v>3</v>
      </c>
      <c r="AT190">
        <v>3.73</v>
      </c>
      <c r="AU190" t="s">
        <v>3</v>
      </c>
      <c r="AV190">
        <v>1</v>
      </c>
      <c r="AW190">
        <v>2</v>
      </c>
      <c r="AX190">
        <v>31303839</v>
      </c>
      <c r="AY190">
        <v>1</v>
      </c>
      <c r="AZ190">
        <v>0</v>
      </c>
      <c r="BA190">
        <v>190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CX190">
        <f>Y190*Source!I88</f>
        <v>20.515000000000001</v>
      </c>
      <c r="CY190">
        <f>AD190</f>
        <v>8.86</v>
      </c>
      <c r="CZ190">
        <f>AH190</f>
        <v>8.86</v>
      </c>
      <c r="DA190">
        <f>AL190</f>
        <v>1</v>
      </c>
      <c r="DB190">
        <f t="shared" si="22"/>
        <v>33.1</v>
      </c>
      <c r="DC190">
        <f t="shared" si="23"/>
        <v>0</v>
      </c>
    </row>
    <row r="191" spans="1:107" x14ac:dyDescent="0.2">
      <c r="A191">
        <f>ROW(Source!A88)</f>
        <v>88</v>
      </c>
      <c r="B191">
        <v>31303232</v>
      </c>
      <c r="C191">
        <v>31303828</v>
      </c>
      <c r="D191">
        <v>28880682</v>
      </c>
      <c r="E191">
        <v>1</v>
      </c>
      <c r="F191">
        <v>1</v>
      </c>
      <c r="G191">
        <v>1</v>
      </c>
      <c r="H191">
        <v>1</v>
      </c>
      <c r="I191" t="s">
        <v>564</v>
      </c>
      <c r="J191" t="s">
        <v>3</v>
      </c>
      <c r="K191" t="s">
        <v>565</v>
      </c>
      <c r="L191">
        <v>1191</v>
      </c>
      <c r="N191">
        <v>1013</v>
      </c>
      <c r="O191" t="s">
        <v>557</v>
      </c>
      <c r="P191" t="s">
        <v>557</v>
      </c>
      <c r="Q191">
        <v>1</v>
      </c>
      <c r="W191">
        <v>0</v>
      </c>
      <c r="X191">
        <v>-1417349443</v>
      </c>
      <c r="Y191">
        <v>0.55000000000000004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1</v>
      </c>
      <c r="AJ191">
        <v>1</v>
      </c>
      <c r="AK191">
        <v>1</v>
      </c>
      <c r="AL191">
        <v>1</v>
      </c>
      <c r="AN191">
        <v>0</v>
      </c>
      <c r="AO191">
        <v>1</v>
      </c>
      <c r="AP191">
        <v>0</v>
      </c>
      <c r="AQ191">
        <v>0</v>
      </c>
      <c r="AR191">
        <v>0</v>
      </c>
      <c r="AS191" t="s">
        <v>3</v>
      </c>
      <c r="AT191">
        <v>0.55000000000000004</v>
      </c>
      <c r="AU191" t="s">
        <v>3</v>
      </c>
      <c r="AV191">
        <v>2</v>
      </c>
      <c r="AW191">
        <v>2</v>
      </c>
      <c r="AX191">
        <v>31303840</v>
      </c>
      <c r="AY191">
        <v>1</v>
      </c>
      <c r="AZ191">
        <v>0</v>
      </c>
      <c r="BA191">
        <v>191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CX191">
        <f>Y191*Source!I88</f>
        <v>3.0250000000000004</v>
      </c>
      <c r="CY191">
        <f>AD191</f>
        <v>0</v>
      </c>
      <c r="CZ191">
        <f>AH191</f>
        <v>0</v>
      </c>
      <c r="DA191">
        <f>AL191</f>
        <v>1</v>
      </c>
      <c r="DB191">
        <f t="shared" si="22"/>
        <v>0</v>
      </c>
      <c r="DC191">
        <f t="shared" si="23"/>
        <v>0</v>
      </c>
    </row>
    <row r="192" spans="1:107" x14ac:dyDescent="0.2">
      <c r="A192">
        <f>ROW(Source!A88)</f>
        <v>88</v>
      </c>
      <c r="B192">
        <v>31303232</v>
      </c>
      <c r="C192">
        <v>31303828</v>
      </c>
      <c r="D192">
        <v>29938151</v>
      </c>
      <c r="E192">
        <v>1</v>
      </c>
      <c r="F192">
        <v>1</v>
      </c>
      <c r="G192">
        <v>1</v>
      </c>
      <c r="H192">
        <v>2</v>
      </c>
      <c r="I192" t="s">
        <v>700</v>
      </c>
      <c r="J192" t="s">
        <v>701</v>
      </c>
      <c r="K192" t="s">
        <v>702</v>
      </c>
      <c r="L192">
        <v>1368</v>
      </c>
      <c r="N192">
        <v>1011</v>
      </c>
      <c r="O192" t="s">
        <v>561</v>
      </c>
      <c r="P192" t="s">
        <v>561</v>
      </c>
      <c r="Q192">
        <v>1</v>
      </c>
      <c r="W192">
        <v>0</v>
      </c>
      <c r="X192">
        <v>1225731627</v>
      </c>
      <c r="Y192">
        <v>0.09</v>
      </c>
      <c r="AA192">
        <v>0</v>
      </c>
      <c r="AB192">
        <v>89.99</v>
      </c>
      <c r="AC192">
        <v>10.06</v>
      </c>
      <c r="AD192">
        <v>0</v>
      </c>
      <c r="AE192">
        <v>0</v>
      </c>
      <c r="AF192">
        <v>89.99</v>
      </c>
      <c r="AG192">
        <v>10.06</v>
      </c>
      <c r="AH192">
        <v>0</v>
      </c>
      <c r="AI192">
        <v>1</v>
      </c>
      <c r="AJ192">
        <v>1</v>
      </c>
      <c r="AK192">
        <v>1</v>
      </c>
      <c r="AL192">
        <v>1</v>
      </c>
      <c r="AN192">
        <v>0</v>
      </c>
      <c r="AO192">
        <v>1</v>
      </c>
      <c r="AP192">
        <v>0</v>
      </c>
      <c r="AQ192">
        <v>0</v>
      </c>
      <c r="AR192">
        <v>0</v>
      </c>
      <c r="AS192" t="s">
        <v>3</v>
      </c>
      <c r="AT192">
        <v>0.09</v>
      </c>
      <c r="AU192" t="s">
        <v>3</v>
      </c>
      <c r="AV192">
        <v>0</v>
      </c>
      <c r="AW192">
        <v>2</v>
      </c>
      <c r="AX192">
        <v>31303841</v>
      </c>
      <c r="AY192">
        <v>1</v>
      </c>
      <c r="AZ192">
        <v>0</v>
      </c>
      <c r="BA192">
        <v>192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CX192">
        <f>Y192*Source!I88</f>
        <v>0.495</v>
      </c>
      <c r="CY192">
        <f>AB192</f>
        <v>89.99</v>
      </c>
      <c r="CZ192">
        <f>AF192</f>
        <v>89.99</v>
      </c>
      <c r="DA192">
        <f>AJ192</f>
        <v>1</v>
      </c>
      <c r="DB192">
        <f t="shared" si="22"/>
        <v>8.1</v>
      </c>
      <c r="DC192">
        <f t="shared" si="23"/>
        <v>0.9</v>
      </c>
    </row>
    <row r="193" spans="1:107" x14ac:dyDescent="0.2">
      <c r="A193">
        <f>ROW(Source!A88)</f>
        <v>88</v>
      </c>
      <c r="B193">
        <v>31303232</v>
      </c>
      <c r="C193">
        <v>31303828</v>
      </c>
      <c r="D193">
        <v>29938657</v>
      </c>
      <c r="E193">
        <v>1</v>
      </c>
      <c r="F193">
        <v>1</v>
      </c>
      <c r="G193">
        <v>1</v>
      </c>
      <c r="H193">
        <v>2</v>
      </c>
      <c r="I193" t="s">
        <v>706</v>
      </c>
      <c r="J193" t="s">
        <v>707</v>
      </c>
      <c r="K193" t="s">
        <v>708</v>
      </c>
      <c r="L193">
        <v>1368</v>
      </c>
      <c r="N193">
        <v>1011</v>
      </c>
      <c r="O193" t="s">
        <v>561</v>
      </c>
      <c r="P193" t="s">
        <v>561</v>
      </c>
      <c r="Q193">
        <v>1</v>
      </c>
      <c r="W193">
        <v>0</v>
      </c>
      <c r="X193">
        <v>-1806095485</v>
      </c>
      <c r="Y193">
        <v>0.93</v>
      </c>
      <c r="AA193">
        <v>0</v>
      </c>
      <c r="AB193">
        <v>0.55000000000000004</v>
      </c>
      <c r="AC193">
        <v>0</v>
      </c>
      <c r="AD193">
        <v>0</v>
      </c>
      <c r="AE193">
        <v>0</v>
      </c>
      <c r="AF193">
        <v>0.55000000000000004</v>
      </c>
      <c r="AG193">
        <v>0</v>
      </c>
      <c r="AH193">
        <v>0</v>
      </c>
      <c r="AI193">
        <v>1</v>
      </c>
      <c r="AJ193">
        <v>1</v>
      </c>
      <c r="AK193">
        <v>1</v>
      </c>
      <c r="AL193">
        <v>1</v>
      </c>
      <c r="AN193">
        <v>0</v>
      </c>
      <c r="AO193">
        <v>1</v>
      </c>
      <c r="AP193">
        <v>0</v>
      </c>
      <c r="AQ193">
        <v>0</v>
      </c>
      <c r="AR193">
        <v>0</v>
      </c>
      <c r="AS193" t="s">
        <v>3</v>
      </c>
      <c r="AT193">
        <v>0.93</v>
      </c>
      <c r="AU193" t="s">
        <v>3</v>
      </c>
      <c r="AV193">
        <v>0</v>
      </c>
      <c r="AW193">
        <v>2</v>
      </c>
      <c r="AX193">
        <v>31303842</v>
      </c>
      <c r="AY193">
        <v>1</v>
      </c>
      <c r="AZ193">
        <v>0</v>
      </c>
      <c r="BA193">
        <v>193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CX193">
        <f>Y193*Source!I88</f>
        <v>5.1150000000000002</v>
      </c>
      <c r="CY193">
        <f>AB193</f>
        <v>0.55000000000000004</v>
      </c>
      <c r="CZ193">
        <f>AF193</f>
        <v>0.55000000000000004</v>
      </c>
      <c r="DA193">
        <f>AJ193</f>
        <v>1</v>
      </c>
      <c r="DB193">
        <f t="shared" si="22"/>
        <v>0.5</v>
      </c>
      <c r="DC193">
        <f t="shared" si="23"/>
        <v>0</v>
      </c>
    </row>
    <row r="194" spans="1:107" x14ac:dyDescent="0.2">
      <c r="A194">
        <f>ROW(Source!A88)</f>
        <v>88</v>
      </c>
      <c r="B194">
        <v>31303232</v>
      </c>
      <c r="C194">
        <v>31303828</v>
      </c>
      <c r="D194">
        <v>29939644</v>
      </c>
      <c r="E194">
        <v>1</v>
      </c>
      <c r="F194">
        <v>1</v>
      </c>
      <c r="G194">
        <v>1</v>
      </c>
      <c r="H194">
        <v>2</v>
      </c>
      <c r="I194" t="s">
        <v>709</v>
      </c>
      <c r="J194" t="s">
        <v>710</v>
      </c>
      <c r="K194" t="s">
        <v>711</v>
      </c>
      <c r="L194">
        <v>1368</v>
      </c>
      <c r="N194">
        <v>1011</v>
      </c>
      <c r="O194" t="s">
        <v>561</v>
      </c>
      <c r="P194" t="s">
        <v>561</v>
      </c>
      <c r="Q194">
        <v>1</v>
      </c>
      <c r="W194">
        <v>0</v>
      </c>
      <c r="X194">
        <v>-1589061407</v>
      </c>
      <c r="Y194">
        <v>0.46</v>
      </c>
      <c r="AA194">
        <v>0</v>
      </c>
      <c r="AB194">
        <v>90</v>
      </c>
      <c r="AC194">
        <v>10.06</v>
      </c>
      <c r="AD194">
        <v>0</v>
      </c>
      <c r="AE194">
        <v>0</v>
      </c>
      <c r="AF194">
        <v>90</v>
      </c>
      <c r="AG194">
        <v>10.06</v>
      </c>
      <c r="AH194">
        <v>0</v>
      </c>
      <c r="AI194">
        <v>1</v>
      </c>
      <c r="AJ194">
        <v>1</v>
      </c>
      <c r="AK194">
        <v>1</v>
      </c>
      <c r="AL194">
        <v>1</v>
      </c>
      <c r="AN194">
        <v>0</v>
      </c>
      <c r="AO194">
        <v>1</v>
      </c>
      <c r="AP194">
        <v>0</v>
      </c>
      <c r="AQ194">
        <v>0</v>
      </c>
      <c r="AR194">
        <v>0</v>
      </c>
      <c r="AS194" t="s">
        <v>3</v>
      </c>
      <c r="AT194">
        <v>0.46</v>
      </c>
      <c r="AU194" t="s">
        <v>3</v>
      </c>
      <c r="AV194">
        <v>0</v>
      </c>
      <c r="AW194">
        <v>2</v>
      </c>
      <c r="AX194">
        <v>31303843</v>
      </c>
      <c r="AY194">
        <v>1</v>
      </c>
      <c r="AZ194">
        <v>0</v>
      </c>
      <c r="BA194">
        <v>194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CX194">
        <f>Y194*Source!I88</f>
        <v>2.5300000000000002</v>
      </c>
      <c r="CY194">
        <f>AB194</f>
        <v>90</v>
      </c>
      <c r="CZ194">
        <f>AF194</f>
        <v>90</v>
      </c>
      <c r="DA194">
        <f>AJ194</f>
        <v>1</v>
      </c>
      <c r="DB194">
        <f t="shared" si="22"/>
        <v>41.4</v>
      </c>
      <c r="DC194">
        <f t="shared" si="23"/>
        <v>4.5999999999999996</v>
      </c>
    </row>
    <row r="195" spans="1:107" x14ac:dyDescent="0.2">
      <c r="A195">
        <f>ROW(Source!A88)</f>
        <v>88</v>
      </c>
      <c r="B195">
        <v>31303232</v>
      </c>
      <c r="C195">
        <v>31303828</v>
      </c>
      <c r="D195">
        <v>29857538</v>
      </c>
      <c r="E195">
        <v>1</v>
      </c>
      <c r="F195">
        <v>1</v>
      </c>
      <c r="G195">
        <v>1</v>
      </c>
      <c r="H195">
        <v>3</v>
      </c>
      <c r="I195" t="s">
        <v>649</v>
      </c>
      <c r="J195" t="s">
        <v>650</v>
      </c>
      <c r="K195" t="s">
        <v>651</v>
      </c>
      <c r="L195">
        <v>1339</v>
      </c>
      <c r="N195">
        <v>1007</v>
      </c>
      <c r="O195" t="s">
        <v>135</v>
      </c>
      <c r="P195" t="s">
        <v>135</v>
      </c>
      <c r="Q195">
        <v>1</v>
      </c>
      <c r="W195">
        <v>0</v>
      </c>
      <c r="X195">
        <v>-1660354250</v>
      </c>
      <c r="Y195">
        <v>0.15</v>
      </c>
      <c r="AA195">
        <v>2.44</v>
      </c>
      <c r="AB195">
        <v>0</v>
      </c>
      <c r="AC195">
        <v>0</v>
      </c>
      <c r="AD195">
        <v>0</v>
      </c>
      <c r="AE195">
        <v>2.44</v>
      </c>
      <c r="AF195">
        <v>0</v>
      </c>
      <c r="AG195">
        <v>0</v>
      </c>
      <c r="AH195">
        <v>0</v>
      </c>
      <c r="AI195">
        <v>1</v>
      </c>
      <c r="AJ195">
        <v>1</v>
      </c>
      <c r="AK195">
        <v>1</v>
      </c>
      <c r="AL195">
        <v>1</v>
      </c>
      <c r="AN195">
        <v>0</v>
      </c>
      <c r="AO195">
        <v>1</v>
      </c>
      <c r="AP195">
        <v>0</v>
      </c>
      <c r="AQ195">
        <v>0</v>
      </c>
      <c r="AR195">
        <v>0</v>
      </c>
      <c r="AS195" t="s">
        <v>3</v>
      </c>
      <c r="AT195">
        <v>0.15</v>
      </c>
      <c r="AU195" t="s">
        <v>3</v>
      </c>
      <c r="AV195">
        <v>0</v>
      </c>
      <c r="AW195">
        <v>2</v>
      </c>
      <c r="AX195">
        <v>31303844</v>
      </c>
      <c r="AY195">
        <v>1</v>
      </c>
      <c r="AZ195">
        <v>0</v>
      </c>
      <c r="BA195">
        <v>195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CX195">
        <f>Y195*Source!I88</f>
        <v>0.82499999999999996</v>
      </c>
      <c r="CY195">
        <f>AA195</f>
        <v>2.44</v>
      </c>
      <c r="CZ195">
        <f>AE195</f>
        <v>2.44</v>
      </c>
      <c r="DA195">
        <f>AI195</f>
        <v>1</v>
      </c>
      <c r="DB195">
        <f t="shared" si="22"/>
        <v>0.4</v>
      </c>
      <c r="DC195">
        <f t="shared" si="23"/>
        <v>0</v>
      </c>
    </row>
    <row r="196" spans="1:107" x14ac:dyDescent="0.2">
      <c r="A196">
        <f>ROW(Source!A88)</f>
        <v>88</v>
      </c>
      <c r="B196">
        <v>31303232</v>
      </c>
      <c r="C196">
        <v>31303828</v>
      </c>
      <c r="D196">
        <v>29861739</v>
      </c>
      <c r="E196">
        <v>1</v>
      </c>
      <c r="F196">
        <v>1</v>
      </c>
      <c r="G196">
        <v>1</v>
      </c>
      <c r="H196">
        <v>3</v>
      </c>
      <c r="I196" t="s">
        <v>288</v>
      </c>
      <c r="J196" t="s">
        <v>290</v>
      </c>
      <c r="K196" t="s">
        <v>289</v>
      </c>
      <c r="L196">
        <v>1339</v>
      </c>
      <c r="N196">
        <v>1007</v>
      </c>
      <c r="O196" t="s">
        <v>135</v>
      </c>
      <c r="P196" t="s">
        <v>135</v>
      </c>
      <c r="Q196">
        <v>1</v>
      </c>
      <c r="W196">
        <v>0</v>
      </c>
      <c r="X196">
        <v>-1612312333</v>
      </c>
      <c r="Y196">
        <v>0.11</v>
      </c>
      <c r="AA196">
        <v>518.57000000000005</v>
      </c>
      <c r="AB196">
        <v>0</v>
      </c>
      <c r="AC196">
        <v>0</v>
      </c>
      <c r="AD196">
        <v>0</v>
      </c>
      <c r="AE196">
        <v>518.57000000000005</v>
      </c>
      <c r="AF196">
        <v>0</v>
      </c>
      <c r="AG196">
        <v>0</v>
      </c>
      <c r="AH196">
        <v>0</v>
      </c>
      <c r="AI196">
        <v>1</v>
      </c>
      <c r="AJ196">
        <v>1</v>
      </c>
      <c r="AK196">
        <v>1</v>
      </c>
      <c r="AL196">
        <v>1</v>
      </c>
      <c r="AN196">
        <v>0</v>
      </c>
      <c r="AO196">
        <v>0</v>
      </c>
      <c r="AP196">
        <v>1</v>
      </c>
      <c r="AQ196">
        <v>0</v>
      </c>
      <c r="AR196">
        <v>0</v>
      </c>
      <c r="AS196" t="s">
        <v>3</v>
      </c>
      <c r="AT196">
        <v>0.11</v>
      </c>
      <c r="AU196" t="s">
        <v>3</v>
      </c>
      <c r="AV196">
        <v>0</v>
      </c>
      <c r="AW196">
        <v>1</v>
      </c>
      <c r="AX196">
        <v>-1</v>
      </c>
      <c r="AY196">
        <v>0</v>
      </c>
      <c r="AZ196">
        <v>0</v>
      </c>
      <c r="BA196" t="s">
        <v>3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CX196">
        <f>Y196*Source!I88</f>
        <v>0.60499999999999998</v>
      </c>
      <c r="CY196">
        <f>AA196</f>
        <v>518.57000000000005</v>
      </c>
      <c r="CZ196">
        <f>AE196</f>
        <v>518.57000000000005</v>
      </c>
      <c r="DA196">
        <f>AI196</f>
        <v>1</v>
      </c>
      <c r="DB196">
        <f t="shared" si="22"/>
        <v>57</v>
      </c>
      <c r="DC196">
        <f t="shared" si="23"/>
        <v>0</v>
      </c>
    </row>
    <row r="197" spans="1:107" x14ac:dyDescent="0.2">
      <c r="A197">
        <f>ROW(Source!A88)</f>
        <v>88</v>
      </c>
      <c r="B197">
        <v>31303232</v>
      </c>
      <c r="C197">
        <v>31303828</v>
      </c>
      <c r="D197">
        <v>29861950</v>
      </c>
      <c r="E197">
        <v>1</v>
      </c>
      <c r="F197">
        <v>1</v>
      </c>
      <c r="G197">
        <v>1</v>
      </c>
      <c r="H197">
        <v>3</v>
      </c>
      <c r="I197" t="s">
        <v>292</v>
      </c>
      <c r="J197" t="s">
        <v>294</v>
      </c>
      <c r="K197" t="s">
        <v>293</v>
      </c>
      <c r="L197">
        <v>1339</v>
      </c>
      <c r="N197">
        <v>1007</v>
      </c>
      <c r="O197" t="s">
        <v>135</v>
      </c>
      <c r="P197" t="s">
        <v>135</v>
      </c>
      <c r="Q197">
        <v>1</v>
      </c>
      <c r="W197">
        <v>0</v>
      </c>
      <c r="X197">
        <v>-377428274</v>
      </c>
      <c r="Y197">
        <v>0.1</v>
      </c>
      <c r="AA197">
        <v>145.80000000000001</v>
      </c>
      <c r="AB197">
        <v>0</v>
      </c>
      <c r="AC197">
        <v>0</v>
      </c>
      <c r="AD197">
        <v>0</v>
      </c>
      <c r="AE197">
        <v>145.80000000000001</v>
      </c>
      <c r="AF197">
        <v>0</v>
      </c>
      <c r="AG197">
        <v>0</v>
      </c>
      <c r="AH197">
        <v>0</v>
      </c>
      <c r="AI197">
        <v>1</v>
      </c>
      <c r="AJ197">
        <v>1</v>
      </c>
      <c r="AK197">
        <v>1</v>
      </c>
      <c r="AL197">
        <v>1</v>
      </c>
      <c r="AN197">
        <v>0</v>
      </c>
      <c r="AO197">
        <v>0</v>
      </c>
      <c r="AP197">
        <v>1</v>
      </c>
      <c r="AQ197">
        <v>0</v>
      </c>
      <c r="AR197">
        <v>0</v>
      </c>
      <c r="AS197" t="s">
        <v>3</v>
      </c>
      <c r="AT197">
        <v>0.1</v>
      </c>
      <c r="AU197" t="s">
        <v>3</v>
      </c>
      <c r="AV197">
        <v>0</v>
      </c>
      <c r="AW197">
        <v>1</v>
      </c>
      <c r="AX197">
        <v>-1</v>
      </c>
      <c r="AY197">
        <v>0</v>
      </c>
      <c r="AZ197">
        <v>0</v>
      </c>
      <c r="BA197" t="s">
        <v>3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CX197">
        <f>Y197*Source!I88</f>
        <v>0.55000000000000004</v>
      </c>
      <c r="CY197">
        <f>AA197</f>
        <v>145.80000000000001</v>
      </c>
      <c r="CZ197">
        <f>AE197</f>
        <v>145.80000000000001</v>
      </c>
      <c r="DA197">
        <f>AI197</f>
        <v>1</v>
      </c>
      <c r="DB197">
        <f t="shared" si="22"/>
        <v>14.6</v>
      </c>
      <c r="DC197">
        <f t="shared" si="23"/>
        <v>0</v>
      </c>
    </row>
    <row r="198" spans="1:107" x14ac:dyDescent="0.2">
      <c r="A198">
        <f>ROW(Source!A88)</f>
        <v>88</v>
      </c>
      <c r="B198">
        <v>31303232</v>
      </c>
      <c r="C198">
        <v>31303828</v>
      </c>
      <c r="D198">
        <v>29861951</v>
      </c>
      <c r="E198">
        <v>1</v>
      </c>
      <c r="F198">
        <v>1</v>
      </c>
      <c r="G198">
        <v>1</v>
      </c>
      <c r="H198">
        <v>3</v>
      </c>
      <c r="I198" t="s">
        <v>296</v>
      </c>
      <c r="J198" t="s">
        <v>298</v>
      </c>
      <c r="K198" t="s">
        <v>297</v>
      </c>
      <c r="L198">
        <v>1339</v>
      </c>
      <c r="N198">
        <v>1007</v>
      </c>
      <c r="O198" t="s">
        <v>135</v>
      </c>
      <c r="P198" t="s">
        <v>135</v>
      </c>
      <c r="Q198">
        <v>1</v>
      </c>
      <c r="W198">
        <v>0</v>
      </c>
      <c r="X198">
        <v>863585499</v>
      </c>
      <c r="Y198">
        <v>0.09</v>
      </c>
      <c r="AA198">
        <v>118.6</v>
      </c>
      <c r="AB198">
        <v>0</v>
      </c>
      <c r="AC198">
        <v>0</v>
      </c>
      <c r="AD198">
        <v>0</v>
      </c>
      <c r="AE198">
        <v>118.6</v>
      </c>
      <c r="AF198">
        <v>0</v>
      </c>
      <c r="AG198">
        <v>0</v>
      </c>
      <c r="AH198">
        <v>0</v>
      </c>
      <c r="AI198">
        <v>1</v>
      </c>
      <c r="AJ198">
        <v>1</v>
      </c>
      <c r="AK198">
        <v>1</v>
      </c>
      <c r="AL198">
        <v>1</v>
      </c>
      <c r="AN198">
        <v>0</v>
      </c>
      <c r="AO198">
        <v>0</v>
      </c>
      <c r="AP198">
        <v>1</v>
      </c>
      <c r="AQ198">
        <v>0</v>
      </c>
      <c r="AR198">
        <v>0</v>
      </c>
      <c r="AS198" t="s">
        <v>3</v>
      </c>
      <c r="AT198">
        <v>0.09</v>
      </c>
      <c r="AU198" t="s">
        <v>3</v>
      </c>
      <c r="AV198">
        <v>0</v>
      </c>
      <c r="AW198">
        <v>1</v>
      </c>
      <c r="AX198">
        <v>-1</v>
      </c>
      <c r="AY198">
        <v>0</v>
      </c>
      <c r="AZ198">
        <v>0</v>
      </c>
      <c r="BA198" t="s">
        <v>3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CX198">
        <f>Y198*Source!I88</f>
        <v>0.495</v>
      </c>
      <c r="CY198">
        <f>AA198</f>
        <v>118.6</v>
      </c>
      <c r="CZ198">
        <f>AE198</f>
        <v>118.6</v>
      </c>
      <c r="DA198">
        <f>AI198</f>
        <v>1</v>
      </c>
      <c r="DB198">
        <f t="shared" si="22"/>
        <v>10.7</v>
      </c>
      <c r="DC198">
        <f t="shared" si="23"/>
        <v>0</v>
      </c>
    </row>
    <row r="199" spans="1:107" x14ac:dyDescent="0.2">
      <c r="A199">
        <f>ROW(Source!A88)</f>
        <v>88</v>
      </c>
      <c r="B199">
        <v>31303232</v>
      </c>
      <c r="C199">
        <v>31303828</v>
      </c>
      <c r="D199">
        <v>29861953</v>
      </c>
      <c r="E199">
        <v>1</v>
      </c>
      <c r="F199">
        <v>1</v>
      </c>
      <c r="G199">
        <v>1</v>
      </c>
      <c r="H199">
        <v>3</v>
      </c>
      <c r="I199" t="s">
        <v>300</v>
      </c>
      <c r="J199" t="s">
        <v>302</v>
      </c>
      <c r="K199" t="s">
        <v>301</v>
      </c>
      <c r="L199">
        <v>1339</v>
      </c>
      <c r="N199">
        <v>1007</v>
      </c>
      <c r="O199" t="s">
        <v>135</v>
      </c>
      <c r="P199" t="s">
        <v>135</v>
      </c>
      <c r="Q199">
        <v>1</v>
      </c>
      <c r="W199">
        <v>0</v>
      </c>
      <c r="X199">
        <v>-507232542</v>
      </c>
      <c r="Y199">
        <v>1</v>
      </c>
      <c r="AA199">
        <v>98.6</v>
      </c>
      <c r="AB199">
        <v>0</v>
      </c>
      <c r="AC199">
        <v>0</v>
      </c>
      <c r="AD199">
        <v>0</v>
      </c>
      <c r="AE199">
        <v>98.6</v>
      </c>
      <c r="AF199">
        <v>0</v>
      </c>
      <c r="AG199">
        <v>0</v>
      </c>
      <c r="AH199">
        <v>0</v>
      </c>
      <c r="AI199">
        <v>1</v>
      </c>
      <c r="AJ199">
        <v>1</v>
      </c>
      <c r="AK199">
        <v>1</v>
      </c>
      <c r="AL199">
        <v>1</v>
      </c>
      <c r="AN199">
        <v>0</v>
      </c>
      <c r="AO199">
        <v>0</v>
      </c>
      <c r="AP199">
        <v>1</v>
      </c>
      <c r="AQ199">
        <v>0</v>
      </c>
      <c r="AR199">
        <v>0</v>
      </c>
      <c r="AS199" t="s">
        <v>3</v>
      </c>
      <c r="AT199">
        <v>1</v>
      </c>
      <c r="AU199" t="s">
        <v>3</v>
      </c>
      <c r="AV199">
        <v>0</v>
      </c>
      <c r="AW199">
        <v>1</v>
      </c>
      <c r="AX199">
        <v>-1</v>
      </c>
      <c r="AY199">
        <v>0</v>
      </c>
      <c r="AZ199">
        <v>0</v>
      </c>
      <c r="BA199" t="s">
        <v>3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CX199">
        <f>Y199*Source!I88</f>
        <v>5.5</v>
      </c>
      <c r="CY199">
        <f>AA199</f>
        <v>98.6</v>
      </c>
      <c r="CZ199">
        <f>AE199</f>
        <v>98.6</v>
      </c>
      <c r="DA199">
        <f>AI199</f>
        <v>1</v>
      </c>
      <c r="DB199">
        <f t="shared" si="22"/>
        <v>98.6</v>
      </c>
      <c r="DC199">
        <f t="shared" si="23"/>
        <v>0</v>
      </c>
    </row>
    <row r="200" spans="1:107" x14ac:dyDescent="0.2">
      <c r="A200">
        <f>ROW(Source!A93)</f>
        <v>93</v>
      </c>
      <c r="B200">
        <v>31303232</v>
      </c>
      <c r="C200">
        <v>31303853</v>
      </c>
      <c r="D200">
        <v>28880804</v>
      </c>
      <c r="E200">
        <v>1</v>
      </c>
      <c r="F200">
        <v>1</v>
      </c>
      <c r="G200">
        <v>1</v>
      </c>
      <c r="H200">
        <v>1</v>
      </c>
      <c r="I200" t="s">
        <v>555</v>
      </c>
      <c r="J200" t="s">
        <v>3</v>
      </c>
      <c r="K200" t="s">
        <v>556</v>
      </c>
      <c r="L200">
        <v>1191</v>
      </c>
      <c r="N200">
        <v>1013</v>
      </c>
      <c r="O200" t="s">
        <v>557</v>
      </c>
      <c r="P200" t="s">
        <v>557</v>
      </c>
      <c r="Q200">
        <v>1</v>
      </c>
      <c r="W200">
        <v>0</v>
      </c>
      <c r="X200">
        <v>735429535</v>
      </c>
      <c r="Y200">
        <v>40.65</v>
      </c>
      <c r="AA200">
        <v>0</v>
      </c>
      <c r="AB200">
        <v>0</v>
      </c>
      <c r="AC200">
        <v>0</v>
      </c>
      <c r="AD200">
        <v>7.8</v>
      </c>
      <c r="AE200">
        <v>0</v>
      </c>
      <c r="AF200">
        <v>0</v>
      </c>
      <c r="AG200">
        <v>0</v>
      </c>
      <c r="AH200">
        <v>7.8</v>
      </c>
      <c r="AI200">
        <v>1</v>
      </c>
      <c r="AJ200">
        <v>1</v>
      </c>
      <c r="AK200">
        <v>1</v>
      </c>
      <c r="AL200">
        <v>1</v>
      </c>
      <c r="AN200">
        <v>0</v>
      </c>
      <c r="AO200">
        <v>1</v>
      </c>
      <c r="AP200">
        <v>0</v>
      </c>
      <c r="AQ200">
        <v>0</v>
      </c>
      <c r="AR200">
        <v>0</v>
      </c>
      <c r="AS200" t="s">
        <v>3</v>
      </c>
      <c r="AT200">
        <v>40.65</v>
      </c>
      <c r="AU200" t="s">
        <v>3</v>
      </c>
      <c r="AV200">
        <v>1</v>
      </c>
      <c r="AW200">
        <v>2</v>
      </c>
      <c r="AX200">
        <v>31303860</v>
      </c>
      <c r="AY200">
        <v>1</v>
      </c>
      <c r="AZ200">
        <v>0</v>
      </c>
      <c r="BA200">
        <v>200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CX200">
        <f>Y200*Source!I93</f>
        <v>22.357500000000002</v>
      </c>
      <c r="CY200">
        <f>AD200</f>
        <v>7.8</v>
      </c>
      <c r="CZ200">
        <f>AH200</f>
        <v>7.8</v>
      </c>
      <c r="DA200">
        <f>AL200</f>
        <v>1</v>
      </c>
      <c r="DB200">
        <f t="shared" si="22"/>
        <v>317.10000000000002</v>
      </c>
      <c r="DC200">
        <f t="shared" si="23"/>
        <v>0</v>
      </c>
    </row>
    <row r="201" spans="1:107" x14ac:dyDescent="0.2">
      <c r="A201">
        <f>ROW(Source!A93)</f>
        <v>93</v>
      </c>
      <c r="B201">
        <v>31303232</v>
      </c>
      <c r="C201">
        <v>31303853</v>
      </c>
      <c r="D201">
        <v>28880682</v>
      </c>
      <c r="E201">
        <v>1</v>
      </c>
      <c r="F201">
        <v>1</v>
      </c>
      <c r="G201">
        <v>1</v>
      </c>
      <c r="H201">
        <v>1</v>
      </c>
      <c r="I201" t="s">
        <v>564</v>
      </c>
      <c r="J201" t="s">
        <v>3</v>
      </c>
      <c r="K201" t="s">
        <v>565</v>
      </c>
      <c r="L201">
        <v>1191</v>
      </c>
      <c r="N201">
        <v>1013</v>
      </c>
      <c r="O201" t="s">
        <v>557</v>
      </c>
      <c r="P201" t="s">
        <v>557</v>
      </c>
      <c r="Q201">
        <v>1</v>
      </c>
      <c r="W201">
        <v>0</v>
      </c>
      <c r="X201">
        <v>-1417349443</v>
      </c>
      <c r="Y201">
        <v>1.27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1</v>
      </c>
      <c r="AJ201">
        <v>1</v>
      </c>
      <c r="AK201">
        <v>1</v>
      </c>
      <c r="AL201">
        <v>1</v>
      </c>
      <c r="AN201">
        <v>0</v>
      </c>
      <c r="AO201">
        <v>1</v>
      </c>
      <c r="AP201">
        <v>0</v>
      </c>
      <c r="AQ201">
        <v>0</v>
      </c>
      <c r="AR201">
        <v>0</v>
      </c>
      <c r="AS201" t="s">
        <v>3</v>
      </c>
      <c r="AT201">
        <v>1.27</v>
      </c>
      <c r="AU201" t="s">
        <v>3</v>
      </c>
      <c r="AV201">
        <v>2</v>
      </c>
      <c r="AW201">
        <v>2</v>
      </c>
      <c r="AX201">
        <v>31303861</v>
      </c>
      <c r="AY201">
        <v>1</v>
      </c>
      <c r="AZ201">
        <v>0</v>
      </c>
      <c r="BA201">
        <v>201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CX201">
        <f>Y201*Source!I93</f>
        <v>0.69850000000000012</v>
      </c>
      <c r="CY201">
        <f>AD201</f>
        <v>0</v>
      </c>
      <c r="CZ201">
        <f>AH201</f>
        <v>0</v>
      </c>
      <c r="DA201">
        <f>AL201</f>
        <v>1</v>
      </c>
      <c r="DB201">
        <f t="shared" si="22"/>
        <v>0</v>
      </c>
      <c r="DC201">
        <f t="shared" si="23"/>
        <v>0</v>
      </c>
    </row>
    <row r="202" spans="1:107" x14ac:dyDescent="0.2">
      <c r="A202">
        <f>ROW(Source!A93)</f>
        <v>93</v>
      </c>
      <c r="B202">
        <v>31303232</v>
      </c>
      <c r="C202">
        <v>31303853</v>
      </c>
      <c r="D202">
        <v>29938220</v>
      </c>
      <c r="E202">
        <v>1</v>
      </c>
      <c r="F202">
        <v>1</v>
      </c>
      <c r="G202">
        <v>1</v>
      </c>
      <c r="H202">
        <v>2</v>
      </c>
      <c r="I202" t="s">
        <v>566</v>
      </c>
      <c r="J202" t="s">
        <v>567</v>
      </c>
      <c r="K202" t="s">
        <v>568</v>
      </c>
      <c r="L202">
        <v>1368</v>
      </c>
      <c r="N202">
        <v>1011</v>
      </c>
      <c r="O202" t="s">
        <v>561</v>
      </c>
      <c r="P202" t="s">
        <v>561</v>
      </c>
      <c r="Q202">
        <v>1</v>
      </c>
      <c r="W202">
        <v>0</v>
      </c>
      <c r="X202">
        <v>1188625873</v>
      </c>
      <c r="Y202">
        <v>1.27</v>
      </c>
      <c r="AA202">
        <v>0</v>
      </c>
      <c r="AB202">
        <v>31.26</v>
      </c>
      <c r="AC202">
        <v>13.5</v>
      </c>
      <c r="AD202">
        <v>0</v>
      </c>
      <c r="AE202">
        <v>0</v>
      </c>
      <c r="AF202">
        <v>31.26</v>
      </c>
      <c r="AG202">
        <v>13.5</v>
      </c>
      <c r="AH202">
        <v>0</v>
      </c>
      <c r="AI202">
        <v>1</v>
      </c>
      <c r="AJ202">
        <v>1</v>
      </c>
      <c r="AK202">
        <v>1</v>
      </c>
      <c r="AL202">
        <v>1</v>
      </c>
      <c r="AN202">
        <v>0</v>
      </c>
      <c r="AO202">
        <v>1</v>
      </c>
      <c r="AP202">
        <v>0</v>
      </c>
      <c r="AQ202">
        <v>0</v>
      </c>
      <c r="AR202">
        <v>0</v>
      </c>
      <c r="AS202" t="s">
        <v>3</v>
      </c>
      <c r="AT202">
        <v>1.27</v>
      </c>
      <c r="AU202" t="s">
        <v>3</v>
      </c>
      <c r="AV202">
        <v>0</v>
      </c>
      <c r="AW202">
        <v>2</v>
      </c>
      <c r="AX202">
        <v>31303862</v>
      </c>
      <c r="AY202">
        <v>1</v>
      </c>
      <c r="AZ202">
        <v>0</v>
      </c>
      <c r="BA202">
        <v>202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CX202">
        <f>Y202*Source!I93</f>
        <v>0.69850000000000012</v>
      </c>
      <c r="CY202">
        <f>AB202</f>
        <v>31.26</v>
      </c>
      <c r="CZ202">
        <f>AF202</f>
        <v>31.26</v>
      </c>
      <c r="DA202">
        <f>AJ202</f>
        <v>1</v>
      </c>
      <c r="DB202">
        <f t="shared" si="22"/>
        <v>39.700000000000003</v>
      </c>
      <c r="DC202">
        <f t="shared" si="23"/>
        <v>17.2</v>
      </c>
    </row>
    <row r="203" spans="1:107" x14ac:dyDescent="0.2">
      <c r="A203">
        <f>ROW(Source!A93)</f>
        <v>93</v>
      </c>
      <c r="B203">
        <v>31303232</v>
      </c>
      <c r="C203">
        <v>31303853</v>
      </c>
      <c r="D203">
        <v>29938337</v>
      </c>
      <c r="E203">
        <v>1</v>
      </c>
      <c r="F203">
        <v>1</v>
      </c>
      <c r="G203">
        <v>1</v>
      </c>
      <c r="H203">
        <v>2</v>
      </c>
      <c r="I203" t="s">
        <v>714</v>
      </c>
      <c r="J203" t="s">
        <v>715</v>
      </c>
      <c r="K203" t="s">
        <v>716</v>
      </c>
      <c r="L203">
        <v>1368</v>
      </c>
      <c r="N203">
        <v>1011</v>
      </c>
      <c r="O203" t="s">
        <v>561</v>
      </c>
      <c r="P203" t="s">
        <v>561</v>
      </c>
      <c r="Q203">
        <v>1</v>
      </c>
      <c r="W203">
        <v>0</v>
      </c>
      <c r="X203">
        <v>126902709</v>
      </c>
      <c r="Y203">
        <v>4.7</v>
      </c>
      <c r="AA203">
        <v>0</v>
      </c>
      <c r="AB203">
        <v>0.5</v>
      </c>
      <c r="AC203">
        <v>0</v>
      </c>
      <c r="AD203">
        <v>0</v>
      </c>
      <c r="AE203">
        <v>0</v>
      </c>
      <c r="AF203">
        <v>0.5</v>
      </c>
      <c r="AG203">
        <v>0</v>
      </c>
      <c r="AH203">
        <v>0</v>
      </c>
      <c r="AI203">
        <v>1</v>
      </c>
      <c r="AJ203">
        <v>1</v>
      </c>
      <c r="AK203">
        <v>1</v>
      </c>
      <c r="AL203">
        <v>1</v>
      </c>
      <c r="AN203">
        <v>0</v>
      </c>
      <c r="AO203">
        <v>1</v>
      </c>
      <c r="AP203">
        <v>0</v>
      </c>
      <c r="AQ203">
        <v>0</v>
      </c>
      <c r="AR203">
        <v>0</v>
      </c>
      <c r="AS203" t="s">
        <v>3</v>
      </c>
      <c r="AT203">
        <v>4.7</v>
      </c>
      <c r="AU203" t="s">
        <v>3</v>
      </c>
      <c r="AV203">
        <v>0</v>
      </c>
      <c r="AW203">
        <v>2</v>
      </c>
      <c r="AX203">
        <v>31303863</v>
      </c>
      <c r="AY203">
        <v>1</v>
      </c>
      <c r="AZ203">
        <v>0</v>
      </c>
      <c r="BA203">
        <v>203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CX203">
        <f>Y203*Source!I93</f>
        <v>2.5850000000000004</v>
      </c>
      <c r="CY203">
        <f>AB203</f>
        <v>0.5</v>
      </c>
      <c r="CZ203">
        <f>AF203</f>
        <v>0.5</v>
      </c>
      <c r="DA203">
        <f>AJ203</f>
        <v>1</v>
      </c>
      <c r="DB203">
        <f t="shared" si="22"/>
        <v>2.4</v>
      </c>
      <c r="DC203">
        <f t="shared" si="23"/>
        <v>0</v>
      </c>
    </row>
    <row r="204" spans="1:107" x14ac:dyDescent="0.2">
      <c r="A204">
        <f>ROW(Source!A93)</f>
        <v>93</v>
      </c>
      <c r="B204">
        <v>31303232</v>
      </c>
      <c r="C204">
        <v>31303853</v>
      </c>
      <c r="D204">
        <v>29857538</v>
      </c>
      <c r="E204">
        <v>1</v>
      </c>
      <c r="F204">
        <v>1</v>
      </c>
      <c r="G204">
        <v>1</v>
      </c>
      <c r="H204">
        <v>3</v>
      </c>
      <c r="I204" t="s">
        <v>649</v>
      </c>
      <c r="J204" t="s">
        <v>650</v>
      </c>
      <c r="K204" t="s">
        <v>651</v>
      </c>
      <c r="L204">
        <v>1339</v>
      </c>
      <c r="N204">
        <v>1007</v>
      </c>
      <c r="O204" t="s">
        <v>135</v>
      </c>
      <c r="P204" t="s">
        <v>135</v>
      </c>
      <c r="Q204">
        <v>1</v>
      </c>
      <c r="W204">
        <v>0</v>
      </c>
      <c r="X204">
        <v>-1660354250</v>
      </c>
      <c r="Y204">
        <v>3.5</v>
      </c>
      <c r="AA204">
        <v>2.44</v>
      </c>
      <c r="AB204">
        <v>0</v>
      </c>
      <c r="AC204">
        <v>0</v>
      </c>
      <c r="AD204">
        <v>0</v>
      </c>
      <c r="AE204">
        <v>2.44</v>
      </c>
      <c r="AF204">
        <v>0</v>
      </c>
      <c r="AG204">
        <v>0</v>
      </c>
      <c r="AH204">
        <v>0</v>
      </c>
      <c r="AI204">
        <v>1</v>
      </c>
      <c r="AJ204">
        <v>1</v>
      </c>
      <c r="AK204">
        <v>1</v>
      </c>
      <c r="AL204">
        <v>1</v>
      </c>
      <c r="AN204">
        <v>0</v>
      </c>
      <c r="AO204">
        <v>1</v>
      </c>
      <c r="AP204">
        <v>0</v>
      </c>
      <c r="AQ204">
        <v>0</v>
      </c>
      <c r="AR204">
        <v>0</v>
      </c>
      <c r="AS204" t="s">
        <v>3</v>
      </c>
      <c r="AT204">
        <v>3.5</v>
      </c>
      <c r="AU204" t="s">
        <v>3</v>
      </c>
      <c r="AV204">
        <v>0</v>
      </c>
      <c r="AW204">
        <v>2</v>
      </c>
      <c r="AX204">
        <v>31303864</v>
      </c>
      <c r="AY204">
        <v>1</v>
      </c>
      <c r="AZ204">
        <v>0</v>
      </c>
      <c r="BA204">
        <v>204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CX204">
        <f>Y204*Source!I93</f>
        <v>1.9250000000000003</v>
      </c>
      <c r="CY204">
        <f>AA204</f>
        <v>2.44</v>
      </c>
      <c r="CZ204">
        <f>AE204</f>
        <v>2.44</v>
      </c>
      <c r="DA204">
        <f>AI204</f>
        <v>1</v>
      </c>
      <c r="DB204">
        <f t="shared" ref="DB204:DB235" si="24">ROUND(ROUND(AT204*CZ204,2),1)</f>
        <v>8.5</v>
      </c>
      <c r="DC204">
        <f t="shared" ref="DC204:DC235" si="25">ROUND(ROUND(AT204*AG204,2),1)</f>
        <v>0</v>
      </c>
    </row>
    <row r="205" spans="1:107" x14ac:dyDescent="0.2">
      <c r="A205">
        <f>ROW(Source!A93)</f>
        <v>93</v>
      </c>
      <c r="B205">
        <v>31303232</v>
      </c>
      <c r="C205">
        <v>31303853</v>
      </c>
      <c r="D205">
        <v>29862690</v>
      </c>
      <c r="E205">
        <v>1</v>
      </c>
      <c r="F205">
        <v>1</v>
      </c>
      <c r="G205">
        <v>1</v>
      </c>
      <c r="H205">
        <v>3</v>
      </c>
      <c r="I205" t="s">
        <v>308</v>
      </c>
      <c r="J205" t="s">
        <v>310</v>
      </c>
      <c r="K205" t="s">
        <v>309</v>
      </c>
      <c r="L205">
        <v>1339</v>
      </c>
      <c r="N205">
        <v>1007</v>
      </c>
      <c r="O205" t="s">
        <v>135</v>
      </c>
      <c r="P205" t="s">
        <v>135</v>
      </c>
      <c r="Q205">
        <v>1</v>
      </c>
      <c r="W205">
        <v>0</v>
      </c>
      <c r="X205">
        <v>-964623361</v>
      </c>
      <c r="Y205">
        <v>2.04</v>
      </c>
      <c r="AA205">
        <v>470.36</v>
      </c>
      <c r="AB205">
        <v>0</v>
      </c>
      <c r="AC205">
        <v>0</v>
      </c>
      <c r="AD205">
        <v>0</v>
      </c>
      <c r="AE205">
        <v>470.36</v>
      </c>
      <c r="AF205">
        <v>0</v>
      </c>
      <c r="AG205">
        <v>0</v>
      </c>
      <c r="AH205">
        <v>0</v>
      </c>
      <c r="AI205">
        <v>1</v>
      </c>
      <c r="AJ205">
        <v>1</v>
      </c>
      <c r="AK205">
        <v>1</v>
      </c>
      <c r="AL205">
        <v>1</v>
      </c>
      <c r="AN205">
        <v>0</v>
      </c>
      <c r="AO205">
        <v>0</v>
      </c>
      <c r="AP205">
        <v>1</v>
      </c>
      <c r="AQ205">
        <v>0</v>
      </c>
      <c r="AR205">
        <v>0</v>
      </c>
      <c r="AS205" t="s">
        <v>3</v>
      </c>
      <c r="AT205">
        <v>2.04</v>
      </c>
      <c r="AU205" t="s">
        <v>3</v>
      </c>
      <c r="AV205">
        <v>0</v>
      </c>
      <c r="AW205">
        <v>1</v>
      </c>
      <c r="AX205">
        <v>-1</v>
      </c>
      <c r="AY205">
        <v>0</v>
      </c>
      <c r="AZ205">
        <v>0</v>
      </c>
      <c r="BA205" t="s">
        <v>3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CX205">
        <f>Y205*Source!I93</f>
        <v>1.1220000000000001</v>
      </c>
      <c r="CY205">
        <f>AA205</f>
        <v>470.36</v>
      </c>
      <c r="CZ205">
        <f>AE205</f>
        <v>470.36</v>
      </c>
      <c r="DA205">
        <f>AI205</f>
        <v>1</v>
      </c>
      <c r="DB205">
        <f t="shared" si="24"/>
        <v>959.5</v>
      </c>
      <c r="DC205">
        <f t="shared" si="25"/>
        <v>0</v>
      </c>
    </row>
    <row r="206" spans="1:107" x14ac:dyDescent="0.2">
      <c r="A206">
        <f>ROW(Source!A95)</f>
        <v>95</v>
      </c>
      <c r="B206">
        <v>31303232</v>
      </c>
      <c r="C206">
        <v>31303867</v>
      </c>
      <c r="D206">
        <v>28880804</v>
      </c>
      <c r="E206">
        <v>1</v>
      </c>
      <c r="F206">
        <v>1</v>
      </c>
      <c r="G206">
        <v>1</v>
      </c>
      <c r="H206">
        <v>1</v>
      </c>
      <c r="I206" t="s">
        <v>555</v>
      </c>
      <c r="J206" t="s">
        <v>3</v>
      </c>
      <c r="K206" t="s">
        <v>556</v>
      </c>
      <c r="L206">
        <v>1191</v>
      </c>
      <c r="N206">
        <v>1013</v>
      </c>
      <c r="O206" t="s">
        <v>557</v>
      </c>
      <c r="P206" t="s">
        <v>557</v>
      </c>
      <c r="Q206">
        <v>1</v>
      </c>
      <c r="W206">
        <v>0</v>
      </c>
      <c r="X206">
        <v>735429535</v>
      </c>
      <c r="Y206">
        <v>0.5</v>
      </c>
      <c r="AA206">
        <v>0</v>
      </c>
      <c r="AB206">
        <v>0</v>
      </c>
      <c r="AC206">
        <v>0</v>
      </c>
      <c r="AD206">
        <v>7.8</v>
      </c>
      <c r="AE206">
        <v>0</v>
      </c>
      <c r="AF206">
        <v>0</v>
      </c>
      <c r="AG206">
        <v>0</v>
      </c>
      <c r="AH206">
        <v>7.8</v>
      </c>
      <c r="AI206">
        <v>1</v>
      </c>
      <c r="AJ206">
        <v>1</v>
      </c>
      <c r="AK206">
        <v>1</v>
      </c>
      <c r="AL206">
        <v>1</v>
      </c>
      <c r="AN206">
        <v>0</v>
      </c>
      <c r="AO206">
        <v>1</v>
      </c>
      <c r="AP206">
        <v>0</v>
      </c>
      <c r="AQ206">
        <v>0</v>
      </c>
      <c r="AR206">
        <v>0</v>
      </c>
      <c r="AS206" t="s">
        <v>3</v>
      </c>
      <c r="AT206">
        <v>0.5</v>
      </c>
      <c r="AU206" t="s">
        <v>3</v>
      </c>
      <c r="AV206">
        <v>1</v>
      </c>
      <c r="AW206">
        <v>2</v>
      </c>
      <c r="AX206">
        <v>31303873</v>
      </c>
      <c r="AY206">
        <v>1</v>
      </c>
      <c r="AZ206">
        <v>0</v>
      </c>
      <c r="BA206">
        <v>206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CX206">
        <f>Y206*Source!I95</f>
        <v>0.27500000000000002</v>
      </c>
      <c r="CY206">
        <f>AD206</f>
        <v>7.8</v>
      </c>
      <c r="CZ206">
        <f>AH206</f>
        <v>7.8</v>
      </c>
      <c r="DA206">
        <f>AL206</f>
        <v>1</v>
      </c>
      <c r="DB206">
        <f t="shared" si="24"/>
        <v>3.9</v>
      </c>
      <c r="DC206">
        <f t="shared" si="25"/>
        <v>0</v>
      </c>
    </row>
    <row r="207" spans="1:107" x14ac:dyDescent="0.2">
      <c r="A207">
        <f>ROW(Source!A95)</f>
        <v>95</v>
      </c>
      <c r="B207">
        <v>31303232</v>
      </c>
      <c r="C207">
        <v>31303867</v>
      </c>
      <c r="D207">
        <v>28880682</v>
      </c>
      <c r="E207">
        <v>1</v>
      </c>
      <c r="F207">
        <v>1</v>
      </c>
      <c r="G207">
        <v>1</v>
      </c>
      <c r="H207">
        <v>1</v>
      </c>
      <c r="I207" t="s">
        <v>564</v>
      </c>
      <c r="J207" t="s">
        <v>3</v>
      </c>
      <c r="K207" t="s">
        <v>565</v>
      </c>
      <c r="L207">
        <v>1191</v>
      </c>
      <c r="N207">
        <v>1013</v>
      </c>
      <c r="O207" t="s">
        <v>557</v>
      </c>
      <c r="P207" t="s">
        <v>557</v>
      </c>
      <c r="Q207">
        <v>1</v>
      </c>
      <c r="W207">
        <v>0</v>
      </c>
      <c r="X207">
        <v>-1417349443</v>
      </c>
      <c r="Y207">
        <v>0.21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1</v>
      </c>
      <c r="AJ207">
        <v>1</v>
      </c>
      <c r="AK207">
        <v>1</v>
      </c>
      <c r="AL207">
        <v>1</v>
      </c>
      <c r="AN207">
        <v>0</v>
      </c>
      <c r="AO207">
        <v>1</v>
      </c>
      <c r="AP207">
        <v>0</v>
      </c>
      <c r="AQ207">
        <v>0</v>
      </c>
      <c r="AR207">
        <v>0</v>
      </c>
      <c r="AS207" t="s">
        <v>3</v>
      </c>
      <c r="AT207">
        <v>0.21</v>
      </c>
      <c r="AU207" t="s">
        <v>3</v>
      </c>
      <c r="AV207">
        <v>2</v>
      </c>
      <c r="AW207">
        <v>2</v>
      </c>
      <c r="AX207">
        <v>31303874</v>
      </c>
      <c r="AY207">
        <v>1</v>
      </c>
      <c r="AZ207">
        <v>0</v>
      </c>
      <c r="BA207">
        <v>207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CX207">
        <f>Y207*Source!I95</f>
        <v>0.11550000000000001</v>
      </c>
      <c r="CY207">
        <f>AD207</f>
        <v>0</v>
      </c>
      <c r="CZ207">
        <f>AH207</f>
        <v>0</v>
      </c>
      <c r="DA207">
        <f>AL207</f>
        <v>1</v>
      </c>
      <c r="DB207">
        <f t="shared" si="24"/>
        <v>0</v>
      </c>
      <c r="DC207">
        <f t="shared" si="25"/>
        <v>0</v>
      </c>
    </row>
    <row r="208" spans="1:107" x14ac:dyDescent="0.2">
      <c r="A208">
        <f>ROW(Source!A95)</f>
        <v>95</v>
      </c>
      <c r="B208">
        <v>31303232</v>
      </c>
      <c r="C208">
        <v>31303867</v>
      </c>
      <c r="D208">
        <v>29938220</v>
      </c>
      <c r="E208">
        <v>1</v>
      </c>
      <c r="F208">
        <v>1</v>
      </c>
      <c r="G208">
        <v>1</v>
      </c>
      <c r="H208">
        <v>2</v>
      </c>
      <c r="I208" t="s">
        <v>566</v>
      </c>
      <c r="J208" t="s">
        <v>567</v>
      </c>
      <c r="K208" t="s">
        <v>568</v>
      </c>
      <c r="L208">
        <v>1368</v>
      </c>
      <c r="N208">
        <v>1011</v>
      </c>
      <c r="O208" t="s">
        <v>561</v>
      </c>
      <c r="P208" t="s">
        <v>561</v>
      </c>
      <c r="Q208">
        <v>1</v>
      </c>
      <c r="W208">
        <v>0</v>
      </c>
      <c r="X208">
        <v>1188625873</v>
      </c>
      <c r="Y208">
        <v>0.21</v>
      </c>
      <c r="AA208">
        <v>0</v>
      </c>
      <c r="AB208">
        <v>31.26</v>
      </c>
      <c r="AC208">
        <v>13.5</v>
      </c>
      <c r="AD208">
        <v>0</v>
      </c>
      <c r="AE208">
        <v>0</v>
      </c>
      <c r="AF208">
        <v>31.26</v>
      </c>
      <c r="AG208">
        <v>13.5</v>
      </c>
      <c r="AH208">
        <v>0</v>
      </c>
      <c r="AI208">
        <v>1</v>
      </c>
      <c r="AJ208">
        <v>1</v>
      </c>
      <c r="AK208">
        <v>1</v>
      </c>
      <c r="AL208">
        <v>1</v>
      </c>
      <c r="AN208">
        <v>0</v>
      </c>
      <c r="AO208">
        <v>1</v>
      </c>
      <c r="AP208">
        <v>0</v>
      </c>
      <c r="AQ208">
        <v>0</v>
      </c>
      <c r="AR208">
        <v>0</v>
      </c>
      <c r="AS208" t="s">
        <v>3</v>
      </c>
      <c r="AT208">
        <v>0.21</v>
      </c>
      <c r="AU208" t="s">
        <v>3</v>
      </c>
      <c r="AV208">
        <v>0</v>
      </c>
      <c r="AW208">
        <v>2</v>
      </c>
      <c r="AX208">
        <v>31303875</v>
      </c>
      <c r="AY208">
        <v>1</v>
      </c>
      <c r="AZ208">
        <v>0</v>
      </c>
      <c r="BA208">
        <v>208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CX208">
        <f>Y208*Source!I95</f>
        <v>0.11550000000000001</v>
      </c>
      <c r="CY208">
        <f>AB208</f>
        <v>31.26</v>
      </c>
      <c r="CZ208">
        <f>AF208</f>
        <v>31.26</v>
      </c>
      <c r="DA208">
        <f>AJ208</f>
        <v>1</v>
      </c>
      <c r="DB208">
        <f t="shared" si="24"/>
        <v>6.6</v>
      </c>
      <c r="DC208">
        <f t="shared" si="25"/>
        <v>2.8</v>
      </c>
    </row>
    <row r="209" spans="1:107" x14ac:dyDescent="0.2">
      <c r="A209">
        <f>ROW(Source!A95)</f>
        <v>95</v>
      </c>
      <c r="B209">
        <v>31303232</v>
      </c>
      <c r="C209">
        <v>31303867</v>
      </c>
      <c r="D209">
        <v>29938337</v>
      </c>
      <c r="E209">
        <v>1</v>
      </c>
      <c r="F209">
        <v>1</v>
      </c>
      <c r="G209">
        <v>1</v>
      </c>
      <c r="H209">
        <v>2</v>
      </c>
      <c r="I209" t="s">
        <v>714</v>
      </c>
      <c r="J209" t="s">
        <v>715</v>
      </c>
      <c r="K209" t="s">
        <v>716</v>
      </c>
      <c r="L209">
        <v>1368</v>
      </c>
      <c r="N209">
        <v>1011</v>
      </c>
      <c r="O209" t="s">
        <v>561</v>
      </c>
      <c r="P209" t="s">
        <v>561</v>
      </c>
      <c r="Q209">
        <v>1</v>
      </c>
      <c r="W209">
        <v>0</v>
      </c>
      <c r="X209">
        <v>126902709</v>
      </c>
      <c r="Y209">
        <v>2.3199999999999998</v>
      </c>
      <c r="AA209">
        <v>0</v>
      </c>
      <c r="AB209">
        <v>0.5</v>
      </c>
      <c r="AC209">
        <v>0</v>
      </c>
      <c r="AD209">
        <v>0</v>
      </c>
      <c r="AE209">
        <v>0</v>
      </c>
      <c r="AF209">
        <v>0.5</v>
      </c>
      <c r="AG209">
        <v>0</v>
      </c>
      <c r="AH209">
        <v>0</v>
      </c>
      <c r="AI209">
        <v>1</v>
      </c>
      <c r="AJ209">
        <v>1</v>
      </c>
      <c r="AK209">
        <v>1</v>
      </c>
      <c r="AL209">
        <v>1</v>
      </c>
      <c r="AN209">
        <v>0</v>
      </c>
      <c r="AO209">
        <v>1</v>
      </c>
      <c r="AP209">
        <v>0</v>
      </c>
      <c r="AQ209">
        <v>0</v>
      </c>
      <c r="AR209">
        <v>0</v>
      </c>
      <c r="AS209" t="s">
        <v>3</v>
      </c>
      <c r="AT209">
        <v>2.3199999999999998</v>
      </c>
      <c r="AU209" t="s">
        <v>3</v>
      </c>
      <c r="AV209">
        <v>0</v>
      </c>
      <c r="AW209">
        <v>2</v>
      </c>
      <c r="AX209">
        <v>31303876</v>
      </c>
      <c r="AY209">
        <v>1</v>
      </c>
      <c r="AZ209">
        <v>0</v>
      </c>
      <c r="BA209">
        <v>209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CX209">
        <f>Y209*Source!I95</f>
        <v>1.276</v>
      </c>
      <c r="CY209">
        <f>AB209</f>
        <v>0.5</v>
      </c>
      <c r="CZ209">
        <f>AF209</f>
        <v>0.5</v>
      </c>
      <c r="DA209">
        <f>AJ209</f>
        <v>1</v>
      </c>
      <c r="DB209">
        <f t="shared" si="24"/>
        <v>1.2</v>
      </c>
      <c r="DC209">
        <f t="shared" si="25"/>
        <v>0</v>
      </c>
    </row>
    <row r="210" spans="1:107" x14ac:dyDescent="0.2">
      <c r="A210">
        <f>ROW(Source!A95)</f>
        <v>95</v>
      </c>
      <c r="B210">
        <v>31303232</v>
      </c>
      <c r="C210">
        <v>31303867</v>
      </c>
      <c r="D210">
        <v>29862840</v>
      </c>
      <c r="E210">
        <v>1</v>
      </c>
      <c r="F210">
        <v>1</v>
      </c>
      <c r="G210">
        <v>1</v>
      </c>
      <c r="H210">
        <v>3</v>
      </c>
      <c r="I210" t="s">
        <v>316</v>
      </c>
      <c r="J210" t="s">
        <v>318</v>
      </c>
      <c r="K210" t="s">
        <v>317</v>
      </c>
      <c r="L210">
        <v>1339</v>
      </c>
      <c r="N210">
        <v>1007</v>
      </c>
      <c r="O210" t="s">
        <v>135</v>
      </c>
      <c r="P210" t="s">
        <v>135</v>
      </c>
      <c r="Q210">
        <v>1</v>
      </c>
      <c r="W210">
        <v>0</v>
      </c>
      <c r="X210">
        <v>389582082</v>
      </c>
      <c r="Y210">
        <v>0.51</v>
      </c>
      <c r="AA210">
        <v>490</v>
      </c>
      <c r="AB210">
        <v>0</v>
      </c>
      <c r="AC210">
        <v>0</v>
      </c>
      <c r="AD210">
        <v>0</v>
      </c>
      <c r="AE210">
        <v>490</v>
      </c>
      <c r="AF210">
        <v>0</v>
      </c>
      <c r="AG210">
        <v>0</v>
      </c>
      <c r="AH210">
        <v>0</v>
      </c>
      <c r="AI210">
        <v>1</v>
      </c>
      <c r="AJ210">
        <v>1</v>
      </c>
      <c r="AK210">
        <v>1</v>
      </c>
      <c r="AL210">
        <v>1</v>
      </c>
      <c r="AN210">
        <v>0</v>
      </c>
      <c r="AO210">
        <v>0</v>
      </c>
      <c r="AP210">
        <v>1</v>
      </c>
      <c r="AQ210">
        <v>0</v>
      </c>
      <c r="AR210">
        <v>0</v>
      </c>
      <c r="AS210" t="s">
        <v>3</v>
      </c>
      <c r="AT210">
        <v>0.51</v>
      </c>
      <c r="AU210" t="s">
        <v>3</v>
      </c>
      <c r="AV210">
        <v>0</v>
      </c>
      <c r="AW210">
        <v>1</v>
      </c>
      <c r="AX210">
        <v>-1</v>
      </c>
      <c r="AY210">
        <v>0</v>
      </c>
      <c r="AZ210">
        <v>0</v>
      </c>
      <c r="BA210" t="s">
        <v>3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CX210">
        <f>Y210*Source!I95</f>
        <v>0.28050000000000003</v>
      </c>
      <c r="CY210">
        <f>AA210</f>
        <v>490</v>
      </c>
      <c r="CZ210">
        <f>AE210</f>
        <v>490</v>
      </c>
      <c r="DA210">
        <f>AI210</f>
        <v>1</v>
      </c>
      <c r="DB210">
        <f t="shared" si="24"/>
        <v>249.9</v>
      </c>
      <c r="DC210">
        <f t="shared" si="25"/>
        <v>0</v>
      </c>
    </row>
    <row r="211" spans="1:107" x14ac:dyDescent="0.2">
      <c r="A211">
        <f>ROW(Source!A97)</f>
        <v>97</v>
      </c>
      <c r="B211">
        <v>31303232</v>
      </c>
      <c r="C211">
        <v>31303879</v>
      </c>
      <c r="D211">
        <v>28880784</v>
      </c>
      <c r="E211">
        <v>1</v>
      </c>
      <c r="F211">
        <v>1</v>
      </c>
      <c r="G211">
        <v>1</v>
      </c>
      <c r="H211">
        <v>1</v>
      </c>
      <c r="I211" t="s">
        <v>712</v>
      </c>
      <c r="J211" t="s">
        <v>3</v>
      </c>
      <c r="K211" t="s">
        <v>713</v>
      </c>
      <c r="L211">
        <v>1191</v>
      </c>
      <c r="N211">
        <v>1013</v>
      </c>
      <c r="O211" t="s">
        <v>557</v>
      </c>
      <c r="P211" t="s">
        <v>557</v>
      </c>
      <c r="Q211">
        <v>1</v>
      </c>
      <c r="W211">
        <v>0</v>
      </c>
      <c r="X211">
        <v>-719309759</v>
      </c>
      <c r="Y211">
        <v>12.64</v>
      </c>
      <c r="AA211">
        <v>0</v>
      </c>
      <c r="AB211">
        <v>0</v>
      </c>
      <c r="AC211">
        <v>0</v>
      </c>
      <c r="AD211">
        <v>8.86</v>
      </c>
      <c r="AE211">
        <v>0</v>
      </c>
      <c r="AF211">
        <v>0</v>
      </c>
      <c r="AG211">
        <v>0</v>
      </c>
      <c r="AH211">
        <v>8.86</v>
      </c>
      <c r="AI211">
        <v>1</v>
      </c>
      <c r="AJ211">
        <v>1</v>
      </c>
      <c r="AK211">
        <v>1</v>
      </c>
      <c r="AL211">
        <v>1</v>
      </c>
      <c r="AN211">
        <v>0</v>
      </c>
      <c r="AO211">
        <v>1</v>
      </c>
      <c r="AP211">
        <v>0</v>
      </c>
      <c r="AQ211">
        <v>0</v>
      </c>
      <c r="AR211">
        <v>0</v>
      </c>
      <c r="AS211" t="s">
        <v>3</v>
      </c>
      <c r="AT211">
        <v>12.64</v>
      </c>
      <c r="AU211" t="s">
        <v>3</v>
      </c>
      <c r="AV211">
        <v>1</v>
      </c>
      <c r="AW211">
        <v>2</v>
      </c>
      <c r="AX211">
        <v>31303886</v>
      </c>
      <c r="AY211">
        <v>1</v>
      </c>
      <c r="AZ211">
        <v>0</v>
      </c>
      <c r="BA211">
        <v>211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CX211">
        <f>Y211*Source!I97</f>
        <v>1.41568</v>
      </c>
      <c r="CY211">
        <f>AD211</f>
        <v>8.86</v>
      </c>
      <c r="CZ211">
        <f>AH211</f>
        <v>8.86</v>
      </c>
      <c r="DA211">
        <f>AL211</f>
        <v>1</v>
      </c>
      <c r="DB211">
        <f t="shared" si="24"/>
        <v>112</v>
      </c>
      <c r="DC211">
        <f t="shared" si="25"/>
        <v>0</v>
      </c>
    </row>
    <row r="212" spans="1:107" x14ac:dyDescent="0.2">
      <c r="A212">
        <f>ROW(Source!A97)</f>
        <v>97</v>
      </c>
      <c r="B212">
        <v>31303232</v>
      </c>
      <c r="C212">
        <v>31303879</v>
      </c>
      <c r="D212">
        <v>28880682</v>
      </c>
      <c r="E212">
        <v>1</v>
      </c>
      <c r="F212">
        <v>1</v>
      </c>
      <c r="G212">
        <v>1</v>
      </c>
      <c r="H212">
        <v>1</v>
      </c>
      <c r="I212" t="s">
        <v>564</v>
      </c>
      <c r="J212" t="s">
        <v>3</v>
      </c>
      <c r="K212" t="s">
        <v>565</v>
      </c>
      <c r="L212">
        <v>1191</v>
      </c>
      <c r="N212">
        <v>1013</v>
      </c>
      <c r="O212" t="s">
        <v>557</v>
      </c>
      <c r="P212" t="s">
        <v>557</v>
      </c>
      <c r="Q212">
        <v>1</v>
      </c>
      <c r="W212">
        <v>0</v>
      </c>
      <c r="X212">
        <v>-1417349443</v>
      </c>
      <c r="Y212">
        <v>0.38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1</v>
      </c>
      <c r="AJ212">
        <v>1</v>
      </c>
      <c r="AK212">
        <v>1</v>
      </c>
      <c r="AL212">
        <v>1</v>
      </c>
      <c r="AN212">
        <v>0</v>
      </c>
      <c r="AO212">
        <v>1</v>
      </c>
      <c r="AP212">
        <v>0</v>
      </c>
      <c r="AQ212">
        <v>0</v>
      </c>
      <c r="AR212">
        <v>0</v>
      </c>
      <c r="AS212" t="s">
        <v>3</v>
      </c>
      <c r="AT212">
        <v>0.38</v>
      </c>
      <c r="AU212" t="s">
        <v>3</v>
      </c>
      <c r="AV212">
        <v>2</v>
      </c>
      <c r="AW212">
        <v>2</v>
      </c>
      <c r="AX212">
        <v>31303887</v>
      </c>
      <c r="AY212">
        <v>1</v>
      </c>
      <c r="AZ212">
        <v>0</v>
      </c>
      <c r="BA212">
        <v>212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CX212">
        <f>Y212*Source!I97</f>
        <v>4.2560000000000001E-2</v>
      </c>
      <c r="CY212">
        <f>AD212</f>
        <v>0</v>
      </c>
      <c r="CZ212">
        <f>AH212</f>
        <v>0</v>
      </c>
      <c r="DA212">
        <f>AL212</f>
        <v>1</v>
      </c>
      <c r="DB212">
        <f t="shared" si="24"/>
        <v>0</v>
      </c>
      <c r="DC212">
        <f t="shared" si="25"/>
        <v>0</v>
      </c>
    </row>
    <row r="213" spans="1:107" x14ac:dyDescent="0.2">
      <c r="A213">
        <f>ROW(Source!A97)</f>
        <v>97</v>
      </c>
      <c r="B213">
        <v>31303232</v>
      </c>
      <c r="C213">
        <v>31303879</v>
      </c>
      <c r="D213">
        <v>29937927</v>
      </c>
      <c r="E213">
        <v>1</v>
      </c>
      <c r="F213">
        <v>1</v>
      </c>
      <c r="G213">
        <v>1</v>
      </c>
      <c r="H213">
        <v>2</v>
      </c>
      <c r="I213" t="s">
        <v>590</v>
      </c>
      <c r="J213" t="s">
        <v>591</v>
      </c>
      <c r="K213" t="s">
        <v>592</v>
      </c>
      <c r="L213">
        <v>1368</v>
      </c>
      <c r="N213">
        <v>1011</v>
      </c>
      <c r="O213" t="s">
        <v>561</v>
      </c>
      <c r="P213" t="s">
        <v>561</v>
      </c>
      <c r="Q213">
        <v>1</v>
      </c>
      <c r="W213">
        <v>0</v>
      </c>
      <c r="X213">
        <v>-1718674368</v>
      </c>
      <c r="Y213">
        <v>0.16</v>
      </c>
      <c r="AA213">
        <v>0</v>
      </c>
      <c r="AB213">
        <v>111.99</v>
      </c>
      <c r="AC213">
        <v>13.5</v>
      </c>
      <c r="AD213">
        <v>0</v>
      </c>
      <c r="AE213">
        <v>0</v>
      </c>
      <c r="AF213">
        <v>111.99</v>
      </c>
      <c r="AG213">
        <v>13.5</v>
      </c>
      <c r="AH213">
        <v>0</v>
      </c>
      <c r="AI213">
        <v>1</v>
      </c>
      <c r="AJ213">
        <v>1</v>
      </c>
      <c r="AK213">
        <v>1</v>
      </c>
      <c r="AL213">
        <v>1</v>
      </c>
      <c r="AN213">
        <v>0</v>
      </c>
      <c r="AO213">
        <v>1</v>
      </c>
      <c r="AP213">
        <v>0</v>
      </c>
      <c r="AQ213">
        <v>0</v>
      </c>
      <c r="AR213">
        <v>0</v>
      </c>
      <c r="AS213" t="s">
        <v>3</v>
      </c>
      <c r="AT213">
        <v>0.16</v>
      </c>
      <c r="AU213" t="s">
        <v>3</v>
      </c>
      <c r="AV213">
        <v>0</v>
      </c>
      <c r="AW213">
        <v>2</v>
      </c>
      <c r="AX213">
        <v>31303888</v>
      </c>
      <c r="AY213">
        <v>1</v>
      </c>
      <c r="AZ213">
        <v>0</v>
      </c>
      <c r="BA213">
        <v>213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CX213">
        <f>Y213*Source!I97</f>
        <v>1.7920000000000002E-2</v>
      </c>
      <c r="CY213">
        <f>AB213</f>
        <v>111.99</v>
      </c>
      <c r="CZ213">
        <f>AF213</f>
        <v>111.99</v>
      </c>
      <c r="DA213">
        <f>AJ213</f>
        <v>1</v>
      </c>
      <c r="DB213">
        <f t="shared" si="24"/>
        <v>17.899999999999999</v>
      </c>
      <c r="DC213">
        <f t="shared" si="25"/>
        <v>2.2000000000000002</v>
      </c>
    </row>
    <row r="214" spans="1:107" x14ac:dyDescent="0.2">
      <c r="A214">
        <f>ROW(Source!A97)</f>
        <v>97</v>
      </c>
      <c r="B214">
        <v>31303232</v>
      </c>
      <c r="C214">
        <v>31303879</v>
      </c>
      <c r="D214">
        <v>29939320</v>
      </c>
      <c r="E214">
        <v>1</v>
      </c>
      <c r="F214">
        <v>1</v>
      </c>
      <c r="G214">
        <v>1</v>
      </c>
      <c r="H214">
        <v>2</v>
      </c>
      <c r="I214" t="s">
        <v>579</v>
      </c>
      <c r="J214" t="s">
        <v>580</v>
      </c>
      <c r="K214" t="s">
        <v>581</v>
      </c>
      <c r="L214">
        <v>1368</v>
      </c>
      <c r="N214">
        <v>1011</v>
      </c>
      <c r="O214" t="s">
        <v>561</v>
      </c>
      <c r="P214" t="s">
        <v>561</v>
      </c>
      <c r="Q214">
        <v>1</v>
      </c>
      <c r="W214">
        <v>0</v>
      </c>
      <c r="X214">
        <v>1372534845</v>
      </c>
      <c r="Y214">
        <v>0.22</v>
      </c>
      <c r="AA214">
        <v>0</v>
      </c>
      <c r="AB214">
        <v>65.709999999999994</v>
      </c>
      <c r="AC214">
        <v>11.6</v>
      </c>
      <c r="AD214">
        <v>0</v>
      </c>
      <c r="AE214">
        <v>0</v>
      </c>
      <c r="AF214">
        <v>65.709999999999994</v>
      </c>
      <c r="AG214">
        <v>11.6</v>
      </c>
      <c r="AH214">
        <v>0</v>
      </c>
      <c r="AI214">
        <v>1</v>
      </c>
      <c r="AJ214">
        <v>1</v>
      </c>
      <c r="AK214">
        <v>1</v>
      </c>
      <c r="AL214">
        <v>1</v>
      </c>
      <c r="AN214">
        <v>0</v>
      </c>
      <c r="AO214">
        <v>1</v>
      </c>
      <c r="AP214">
        <v>0</v>
      </c>
      <c r="AQ214">
        <v>0</v>
      </c>
      <c r="AR214">
        <v>0</v>
      </c>
      <c r="AS214" t="s">
        <v>3</v>
      </c>
      <c r="AT214">
        <v>0.22</v>
      </c>
      <c r="AU214" t="s">
        <v>3</v>
      </c>
      <c r="AV214">
        <v>0</v>
      </c>
      <c r="AW214">
        <v>2</v>
      </c>
      <c r="AX214">
        <v>31303889</v>
      </c>
      <c r="AY214">
        <v>1</v>
      </c>
      <c r="AZ214">
        <v>0</v>
      </c>
      <c r="BA214">
        <v>214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CX214">
        <f>Y214*Source!I97</f>
        <v>2.4640000000000002E-2</v>
      </c>
      <c r="CY214">
        <f>AB214</f>
        <v>65.709999999999994</v>
      </c>
      <c r="CZ214">
        <f>AF214</f>
        <v>65.709999999999994</v>
      </c>
      <c r="DA214">
        <f>AJ214</f>
        <v>1</v>
      </c>
      <c r="DB214">
        <f t="shared" si="24"/>
        <v>14.5</v>
      </c>
      <c r="DC214">
        <f t="shared" si="25"/>
        <v>2.6</v>
      </c>
    </row>
    <row r="215" spans="1:107" x14ac:dyDescent="0.2">
      <c r="A215">
        <f>ROW(Source!A97)</f>
        <v>97</v>
      </c>
      <c r="B215">
        <v>31303232</v>
      </c>
      <c r="C215">
        <v>31303879</v>
      </c>
      <c r="D215">
        <v>29881365</v>
      </c>
      <c r="E215">
        <v>1</v>
      </c>
      <c r="F215">
        <v>1</v>
      </c>
      <c r="G215">
        <v>1</v>
      </c>
      <c r="H215">
        <v>3</v>
      </c>
      <c r="I215" t="s">
        <v>717</v>
      </c>
      <c r="J215" t="s">
        <v>718</v>
      </c>
      <c r="K215" t="s">
        <v>719</v>
      </c>
      <c r="L215">
        <v>1348</v>
      </c>
      <c r="N215">
        <v>1009</v>
      </c>
      <c r="O215" t="s">
        <v>37</v>
      </c>
      <c r="P215" t="s">
        <v>37</v>
      </c>
      <c r="Q215">
        <v>1000</v>
      </c>
      <c r="W215">
        <v>0</v>
      </c>
      <c r="X215">
        <v>-480376383</v>
      </c>
      <c r="Y215">
        <v>2.8000000000000001E-2</v>
      </c>
      <c r="AA215">
        <v>10200</v>
      </c>
      <c r="AB215">
        <v>0</v>
      </c>
      <c r="AC215">
        <v>0</v>
      </c>
      <c r="AD215">
        <v>0</v>
      </c>
      <c r="AE215">
        <v>10200</v>
      </c>
      <c r="AF215">
        <v>0</v>
      </c>
      <c r="AG215">
        <v>0</v>
      </c>
      <c r="AH215">
        <v>0</v>
      </c>
      <c r="AI215">
        <v>1</v>
      </c>
      <c r="AJ215">
        <v>1</v>
      </c>
      <c r="AK215">
        <v>1</v>
      </c>
      <c r="AL215">
        <v>1</v>
      </c>
      <c r="AN215">
        <v>0</v>
      </c>
      <c r="AO215">
        <v>1</v>
      </c>
      <c r="AP215">
        <v>0</v>
      </c>
      <c r="AQ215">
        <v>0</v>
      </c>
      <c r="AR215">
        <v>0</v>
      </c>
      <c r="AS215" t="s">
        <v>3</v>
      </c>
      <c r="AT215">
        <v>2.8000000000000001E-2</v>
      </c>
      <c r="AU215" t="s">
        <v>3</v>
      </c>
      <c r="AV215">
        <v>0</v>
      </c>
      <c r="AW215">
        <v>2</v>
      </c>
      <c r="AX215">
        <v>31303890</v>
      </c>
      <c r="AY215">
        <v>1</v>
      </c>
      <c r="AZ215">
        <v>0</v>
      </c>
      <c r="BA215">
        <v>215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CX215">
        <f>Y215*Source!I97</f>
        <v>3.1360000000000003E-3</v>
      </c>
      <c r="CY215">
        <f>AA215</f>
        <v>10200</v>
      </c>
      <c r="CZ215">
        <f>AE215</f>
        <v>10200</v>
      </c>
      <c r="DA215">
        <f>AI215</f>
        <v>1</v>
      </c>
      <c r="DB215">
        <f t="shared" si="24"/>
        <v>285.60000000000002</v>
      </c>
      <c r="DC215">
        <f t="shared" si="25"/>
        <v>0</v>
      </c>
    </row>
    <row r="216" spans="1:107" x14ac:dyDescent="0.2">
      <c r="A216">
        <f>ROW(Source!A97)</f>
        <v>97</v>
      </c>
      <c r="B216">
        <v>31303232</v>
      </c>
      <c r="C216">
        <v>31303879</v>
      </c>
      <c r="D216">
        <v>29882337</v>
      </c>
      <c r="E216">
        <v>1</v>
      </c>
      <c r="F216">
        <v>1</v>
      </c>
      <c r="G216">
        <v>1</v>
      </c>
      <c r="H216">
        <v>3</v>
      </c>
      <c r="I216" t="s">
        <v>326</v>
      </c>
      <c r="J216" t="s">
        <v>328</v>
      </c>
      <c r="K216" t="s">
        <v>327</v>
      </c>
      <c r="L216">
        <v>1348</v>
      </c>
      <c r="N216">
        <v>1009</v>
      </c>
      <c r="O216" t="s">
        <v>37</v>
      </c>
      <c r="P216" t="s">
        <v>37</v>
      </c>
      <c r="Q216">
        <v>1000</v>
      </c>
      <c r="W216">
        <v>0</v>
      </c>
      <c r="X216">
        <v>-171594005</v>
      </c>
      <c r="Y216">
        <v>1</v>
      </c>
      <c r="AA216">
        <v>8780.09</v>
      </c>
      <c r="AB216">
        <v>0</v>
      </c>
      <c r="AC216">
        <v>0</v>
      </c>
      <c r="AD216">
        <v>0</v>
      </c>
      <c r="AE216">
        <v>8780.09</v>
      </c>
      <c r="AF216">
        <v>0</v>
      </c>
      <c r="AG216">
        <v>0</v>
      </c>
      <c r="AH216">
        <v>0</v>
      </c>
      <c r="AI216">
        <v>1</v>
      </c>
      <c r="AJ216">
        <v>1</v>
      </c>
      <c r="AK216">
        <v>1</v>
      </c>
      <c r="AL216">
        <v>1</v>
      </c>
      <c r="AN216">
        <v>0</v>
      </c>
      <c r="AO216">
        <v>0</v>
      </c>
      <c r="AP216">
        <v>1</v>
      </c>
      <c r="AQ216">
        <v>0</v>
      </c>
      <c r="AR216">
        <v>0</v>
      </c>
      <c r="AS216" t="s">
        <v>3</v>
      </c>
      <c r="AT216">
        <v>1</v>
      </c>
      <c r="AU216" t="s">
        <v>3</v>
      </c>
      <c r="AV216">
        <v>0</v>
      </c>
      <c r="AW216">
        <v>1</v>
      </c>
      <c r="AX216">
        <v>-1</v>
      </c>
      <c r="AY216">
        <v>0</v>
      </c>
      <c r="AZ216">
        <v>0</v>
      </c>
      <c r="BA216" t="s">
        <v>3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CX216">
        <f>Y216*Source!I97</f>
        <v>0.112</v>
      </c>
      <c r="CY216">
        <f>AA216</f>
        <v>8780.09</v>
      </c>
      <c r="CZ216">
        <f>AE216</f>
        <v>8780.09</v>
      </c>
      <c r="DA216">
        <f>AI216</f>
        <v>1</v>
      </c>
      <c r="DB216">
        <f t="shared" si="24"/>
        <v>8780.1</v>
      </c>
      <c r="DC216">
        <f t="shared" si="25"/>
        <v>0</v>
      </c>
    </row>
    <row r="217" spans="1:107" x14ac:dyDescent="0.2">
      <c r="A217">
        <f>ROW(Source!A99)</f>
        <v>99</v>
      </c>
      <c r="B217">
        <v>31303232</v>
      </c>
      <c r="C217">
        <v>31303893</v>
      </c>
      <c r="D217">
        <v>28880804</v>
      </c>
      <c r="E217">
        <v>1</v>
      </c>
      <c r="F217">
        <v>1</v>
      </c>
      <c r="G217">
        <v>1</v>
      </c>
      <c r="H217">
        <v>1</v>
      </c>
      <c r="I217" t="s">
        <v>555</v>
      </c>
      <c r="J217" t="s">
        <v>3</v>
      </c>
      <c r="K217" t="s">
        <v>556</v>
      </c>
      <c r="L217">
        <v>1191</v>
      </c>
      <c r="N217">
        <v>1013</v>
      </c>
      <c r="O217" t="s">
        <v>557</v>
      </c>
      <c r="P217" t="s">
        <v>557</v>
      </c>
      <c r="Q217">
        <v>1</v>
      </c>
      <c r="W217">
        <v>0</v>
      </c>
      <c r="X217">
        <v>735429535</v>
      </c>
      <c r="Y217">
        <v>301.70999999999998</v>
      </c>
      <c r="AA217">
        <v>0</v>
      </c>
      <c r="AB217">
        <v>0</v>
      </c>
      <c r="AC217">
        <v>0</v>
      </c>
      <c r="AD217">
        <v>7.8</v>
      </c>
      <c r="AE217">
        <v>0</v>
      </c>
      <c r="AF217">
        <v>0</v>
      </c>
      <c r="AG217">
        <v>0</v>
      </c>
      <c r="AH217">
        <v>7.8</v>
      </c>
      <c r="AI217">
        <v>1</v>
      </c>
      <c r="AJ217">
        <v>1</v>
      </c>
      <c r="AK217">
        <v>1</v>
      </c>
      <c r="AL217">
        <v>1</v>
      </c>
      <c r="AN217">
        <v>0</v>
      </c>
      <c r="AO217">
        <v>1</v>
      </c>
      <c r="AP217">
        <v>0</v>
      </c>
      <c r="AQ217">
        <v>0</v>
      </c>
      <c r="AR217">
        <v>0</v>
      </c>
      <c r="AS217" t="s">
        <v>3</v>
      </c>
      <c r="AT217">
        <v>301.70999999999998</v>
      </c>
      <c r="AU217" t="s">
        <v>3</v>
      </c>
      <c r="AV217">
        <v>1</v>
      </c>
      <c r="AW217">
        <v>2</v>
      </c>
      <c r="AX217">
        <v>31303902</v>
      </c>
      <c r="AY217">
        <v>1</v>
      </c>
      <c r="AZ217">
        <v>0</v>
      </c>
      <c r="BA217">
        <v>217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CX217">
        <f>Y217*Source!I99</f>
        <v>4.2239399999999998</v>
      </c>
      <c r="CY217">
        <f>AD217</f>
        <v>7.8</v>
      </c>
      <c r="CZ217">
        <f>AH217</f>
        <v>7.8</v>
      </c>
      <c r="DA217">
        <f>AL217</f>
        <v>1</v>
      </c>
      <c r="DB217">
        <f t="shared" si="24"/>
        <v>2353.3000000000002</v>
      </c>
      <c r="DC217">
        <f t="shared" si="25"/>
        <v>0</v>
      </c>
    </row>
    <row r="218" spans="1:107" x14ac:dyDescent="0.2">
      <c r="A218">
        <f>ROW(Source!A99)</f>
        <v>99</v>
      </c>
      <c r="B218">
        <v>31303232</v>
      </c>
      <c r="C218">
        <v>31303893</v>
      </c>
      <c r="D218">
        <v>28880682</v>
      </c>
      <c r="E218">
        <v>1</v>
      </c>
      <c r="F218">
        <v>1</v>
      </c>
      <c r="G218">
        <v>1</v>
      </c>
      <c r="H218">
        <v>1</v>
      </c>
      <c r="I218" t="s">
        <v>564</v>
      </c>
      <c r="J218" t="s">
        <v>3</v>
      </c>
      <c r="K218" t="s">
        <v>565</v>
      </c>
      <c r="L218">
        <v>1191</v>
      </c>
      <c r="N218">
        <v>1013</v>
      </c>
      <c r="O218" t="s">
        <v>557</v>
      </c>
      <c r="P218" t="s">
        <v>557</v>
      </c>
      <c r="Q218">
        <v>1</v>
      </c>
      <c r="W218">
        <v>0</v>
      </c>
      <c r="X218">
        <v>-1417349443</v>
      </c>
      <c r="Y218">
        <v>41.1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1</v>
      </c>
      <c r="AJ218">
        <v>1</v>
      </c>
      <c r="AK218">
        <v>1</v>
      </c>
      <c r="AL218">
        <v>1</v>
      </c>
      <c r="AN218">
        <v>0</v>
      </c>
      <c r="AO218">
        <v>1</v>
      </c>
      <c r="AP218">
        <v>0</v>
      </c>
      <c r="AQ218">
        <v>0</v>
      </c>
      <c r="AR218">
        <v>0</v>
      </c>
      <c r="AS218" t="s">
        <v>3</v>
      </c>
      <c r="AT218">
        <v>41.1</v>
      </c>
      <c r="AU218" t="s">
        <v>3</v>
      </c>
      <c r="AV218">
        <v>2</v>
      </c>
      <c r="AW218">
        <v>2</v>
      </c>
      <c r="AX218">
        <v>31303903</v>
      </c>
      <c r="AY218">
        <v>1</v>
      </c>
      <c r="AZ218">
        <v>0</v>
      </c>
      <c r="BA218">
        <v>218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CX218">
        <f>Y218*Source!I99</f>
        <v>0.57540000000000002</v>
      </c>
      <c r="CY218">
        <f>AD218</f>
        <v>0</v>
      </c>
      <c r="CZ218">
        <f>AH218</f>
        <v>0</v>
      </c>
      <c r="DA218">
        <f>AL218</f>
        <v>1</v>
      </c>
      <c r="DB218">
        <f t="shared" si="24"/>
        <v>0</v>
      </c>
      <c r="DC218">
        <f t="shared" si="25"/>
        <v>0</v>
      </c>
    </row>
    <row r="219" spans="1:107" x14ac:dyDescent="0.2">
      <c r="A219">
        <f>ROW(Source!A99)</f>
        <v>99</v>
      </c>
      <c r="B219">
        <v>31303232</v>
      </c>
      <c r="C219">
        <v>31303893</v>
      </c>
      <c r="D219">
        <v>29938151</v>
      </c>
      <c r="E219">
        <v>1</v>
      </c>
      <c r="F219">
        <v>1</v>
      </c>
      <c r="G219">
        <v>1</v>
      </c>
      <c r="H219">
        <v>2</v>
      </c>
      <c r="I219" t="s">
        <v>700</v>
      </c>
      <c r="J219" t="s">
        <v>701</v>
      </c>
      <c r="K219" t="s">
        <v>702</v>
      </c>
      <c r="L219">
        <v>1368</v>
      </c>
      <c r="N219">
        <v>1011</v>
      </c>
      <c r="O219" t="s">
        <v>561</v>
      </c>
      <c r="P219" t="s">
        <v>561</v>
      </c>
      <c r="Q219">
        <v>1</v>
      </c>
      <c r="W219">
        <v>0</v>
      </c>
      <c r="X219">
        <v>1225731627</v>
      </c>
      <c r="Y219">
        <v>17.55</v>
      </c>
      <c r="AA219">
        <v>0</v>
      </c>
      <c r="AB219">
        <v>89.99</v>
      </c>
      <c r="AC219">
        <v>10.06</v>
      </c>
      <c r="AD219">
        <v>0</v>
      </c>
      <c r="AE219">
        <v>0</v>
      </c>
      <c r="AF219">
        <v>89.99</v>
      </c>
      <c r="AG219">
        <v>10.06</v>
      </c>
      <c r="AH219">
        <v>0</v>
      </c>
      <c r="AI219">
        <v>1</v>
      </c>
      <c r="AJ219">
        <v>1</v>
      </c>
      <c r="AK219">
        <v>1</v>
      </c>
      <c r="AL219">
        <v>1</v>
      </c>
      <c r="AN219">
        <v>0</v>
      </c>
      <c r="AO219">
        <v>1</v>
      </c>
      <c r="AP219">
        <v>0</v>
      </c>
      <c r="AQ219">
        <v>0</v>
      </c>
      <c r="AR219">
        <v>0</v>
      </c>
      <c r="AS219" t="s">
        <v>3</v>
      </c>
      <c r="AT219">
        <v>17.55</v>
      </c>
      <c r="AU219" t="s">
        <v>3</v>
      </c>
      <c r="AV219">
        <v>0</v>
      </c>
      <c r="AW219">
        <v>2</v>
      </c>
      <c r="AX219">
        <v>31303904</v>
      </c>
      <c r="AY219">
        <v>1</v>
      </c>
      <c r="AZ219">
        <v>0</v>
      </c>
      <c r="BA219">
        <v>219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CX219">
        <f>Y219*Source!I99</f>
        <v>0.2457</v>
      </c>
      <c r="CY219">
        <f>AB219</f>
        <v>89.99</v>
      </c>
      <c r="CZ219">
        <f>AF219</f>
        <v>89.99</v>
      </c>
      <c r="DA219">
        <f>AJ219</f>
        <v>1</v>
      </c>
      <c r="DB219">
        <f t="shared" si="24"/>
        <v>1579.3</v>
      </c>
      <c r="DC219">
        <f t="shared" si="25"/>
        <v>176.6</v>
      </c>
    </row>
    <row r="220" spans="1:107" x14ac:dyDescent="0.2">
      <c r="A220">
        <f>ROW(Source!A99)</f>
        <v>99</v>
      </c>
      <c r="B220">
        <v>31303232</v>
      </c>
      <c r="C220">
        <v>31303893</v>
      </c>
      <c r="D220">
        <v>29938324</v>
      </c>
      <c r="E220">
        <v>1</v>
      </c>
      <c r="F220">
        <v>1</v>
      </c>
      <c r="G220">
        <v>1</v>
      </c>
      <c r="H220">
        <v>2</v>
      </c>
      <c r="I220" t="s">
        <v>720</v>
      </c>
      <c r="J220" t="s">
        <v>721</v>
      </c>
      <c r="K220" t="s">
        <v>722</v>
      </c>
      <c r="L220">
        <v>1368</v>
      </c>
      <c r="N220">
        <v>1011</v>
      </c>
      <c r="O220" t="s">
        <v>561</v>
      </c>
      <c r="P220" t="s">
        <v>561</v>
      </c>
      <c r="Q220">
        <v>1</v>
      </c>
      <c r="W220">
        <v>0</v>
      </c>
      <c r="X220">
        <v>-2043834721</v>
      </c>
      <c r="Y220">
        <v>23.55</v>
      </c>
      <c r="AA220">
        <v>0</v>
      </c>
      <c r="AB220">
        <v>21.64</v>
      </c>
      <c r="AC220">
        <v>10.06</v>
      </c>
      <c r="AD220">
        <v>0</v>
      </c>
      <c r="AE220">
        <v>0</v>
      </c>
      <c r="AF220">
        <v>21.64</v>
      </c>
      <c r="AG220">
        <v>10.06</v>
      </c>
      <c r="AH220">
        <v>0</v>
      </c>
      <c r="AI220">
        <v>1</v>
      </c>
      <c r="AJ220">
        <v>1</v>
      </c>
      <c r="AK220">
        <v>1</v>
      </c>
      <c r="AL220">
        <v>1</v>
      </c>
      <c r="AN220">
        <v>0</v>
      </c>
      <c r="AO220">
        <v>1</v>
      </c>
      <c r="AP220">
        <v>0</v>
      </c>
      <c r="AQ220">
        <v>0</v>
      </c>
      <c r="AR220">
        <v>0</v>
      </c>
      <c r="AS220" t="s">
        <v>3</v>
      </c>
      <c r="AT220">
        <v>23.55</v>
      </c>
      <c r="AU220" t="s">
        <v>3</v>
      </c>
      <c r="AV220">
        <v>0</v>
      </c>
      <c r="AW220">
        <v>2</v>
      </c>
      <c r="AX220">
        <v>31303905</v>
      </c>
      <c r="AY220">
        <v>1</v>
      </c>
      <c r="AZ220">
        <v>0</v>
      </c>
      <c r="BA220">
        <v>220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CX220">
        <f>Y220*Source!I99</f>
        <v>0.32969999999999999</v>
      </c>
      <c r="CY220">
        <f>AB220</f>
        <v>21.64</v>
      </c>
      <c r="CZ220">
        <f>AF220</f>
        <v>21.64</v>
      </c>
      <c r="DA220">
        <f>AJ220</f>
        <v>1</v>
      </c>
      <c r="DB220">
        <f t="shared" si="24"/>
        <v>509.6</v>
      </c>
      <c r="DC220">
        <f t="shared" si="25"/>
        <v>236.9</v>
      </c>
    </row>
    <row r="221" spans="1:107" x14ac:dyDescent="0.2">
      <c r="A221">
        <f>ROW(Source!A99)</f>
        <v>99</v>
      </c>
      <c r="B221">
        <v>31303232</v>
      </c>
      <c r="C221">
        <v>31303893</v>
      </c>
      <c r="D221">
        <v>29857538</v>
      </c>
      <c r="E221">
        <v>1</v>
      </c>
      <c r="F221">
        <v>1</v>
      </c>
      <c r="G221">
        <v>1</v>
      </c>
      <c r="H221">
        <v>3</v>
      </c>
      <c r="I221" t="s">
        <v>649</v>
      </c>
      <c r="J221" t="s">
        <v>650</v>
      </c>
      <c r="K221" t="s">
        <v>651</v>
      </c>
      <c r="L221">
        <v>1339</v>
      </c>
      <c r="N221">
        <v>1007</v>
      </c>
      <c r="O221" t="s">
        <v>135</v>
      </c>
      <c r="P221" t="s">
        <v>135</v>
      </c>
      <c r="Q221">
        <v>1</v>
      </c>
      <c r="W221">
        <v>0</v>
      </c>
      <c r="X221">
        <v>-1660354250</v>
      </c>
      <c r="Y221">
        <v>21</v>
      </c>
      <c r="AA221">
        <v>2.44</v>
      </c>
      <c r="AB221">
        <v>0</v>
      </c>
      <c r="AC221">
        <v>0</v>
      </c>
      <c r="AD221">
        <v>0</v>
      </c>
      <c r="AE221">
        <v>2.44</v>
      </c>
      <c r="AF221">
        <v>0</v>
      </c>
      <c r="AG221">
        <v>0</v>
      </c>
      <c r="AH221">
        <v>0</v>
      </c>
      <c r="AI221">
        <v>1</v>
      </c>
      <c r="AJ221">
        <v>1</v>
      </c>
      <c r="AK221">
        <v>1</v>
      </c>
      <c r="AL221">
        <v>1</v>
      </c>
      <c r="AN221">
        <v>0</v>
      </c>
      <c r="AO221">
        <v>1</v>
      </c>
      <c r="AP221">
        <v>0</v>
      </c>
      <c r="AQ221">
        <v>0</v>
      </c>
      <c r="AR221">
        <v>0</v>
      </c>
      <c r="AS221" t="s">
        <v>3</v>
      </c>
      <c r="AT221">
        <v>21</v>
      </c>
      <c r="AU221" t="s">
        <v>3</v>
      </c>
      <c r="AV221">
        <v>0</v>
      </c>
      <c r="AW221">
        <v>2</v>
      </c>
      <c r="AX221">
        <v>31303906</v>
      </c>
      <c r="AY221">
        <v>1</v>
      </c>
      <c r="AZ221">
        <v>0</v>
      </c>
      <c r="BA221">
        <v>221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CX221">
        <f>Y221*Source!I99</f>
        <v>0.29399999999999998</v>
      </c>
      <c r="CY221">
        <f>AA221</f>
        <v>2.44</v>
      </c>
      <c r="CZ221">
        <f>AE221</f>
        <v>2.44</v>
      </c>
      <c r="DA221">
        <f>AI221</f>
        <v>1</v>
      </c>
      <c r="DB221">
        <f t="shared" si="24"/>
        <v>51.2</v>
      </c>
      <c r="DC221">
        <f t="shared" si="25"/>
        <v>0</v>
      </c>
    </row>
    <row r="222" spans="1:107" x14ac:dyDescent="0.2">
      <c r="A222">
        <f>ROW(Source!A99)</f>
        <v>99</v>
      </c>
      <c r="B222">
        <v>31303232</v>
      </c>
      <c r="C222">
        <v>31303893</v>
      </c>
      <c r="D222">
        <v>29851840</v>
      </c>
      <c r="E222">
        <v>17</v>
      </c>
      <c r="F222">
        <v>1</v>
      </c>
      <c r="G222">
        <v>1</v>
      </c>
      <c r="H222">
        <v>3</v>
      </c>
      <c r="I222" t="s">
        <v>336</v>
      </c>
      <c r="J222" t="s">
        <v>3</v>
      </c>
      <c r="K222" t="s">
        <v>337</v>
      </c>
      <c r="L222">
        <v>1339</v>
      </c>
      <c r="N222">
        <v>1007</v>
      </c>
      <c r="O222" t="s">
        <v>135</v>
      </c>
      <c r="P222" t="s">
        <v>135</v>
      </c>
      <c r="Q222">
        <v>1</v>
      </c>
      <c r="W222">
        <v>0</v>
      </c>
      <c r="X222">
        <v>-1650312446</v>
      </c>
      <c r="Y222">
        <v>78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1</v>
      </c>
      <c r="AJ222">
        <v>1</v>
      </c>
      <c r="AK222">
        <v>1</v>
      </c>
      <c r="AL222">
        <v>1</v>
      </c>
      <c r="AN222">
        <v>0</v>
      </c>
      <c r="AO222">
        <v>0</v>
      </c>
      <c r="AP222">
        <v>1</v>
      </c>
      <c r="AQ222">
        <v>0</v>
      </c>
      <c r="AR222">
        <v>0</v>
      </c>
      <c r="AS222" t="s">
        <v>3</v>
      </c>
      <c r="AT222">
        <v>78</v>
      </c>
      <c r="AU222" t="s">
        <v>3</v>
      </c>
      <c r="AV222">
        <v>0</v>
      </c>
      <c r="AW222">
        <v>2</v>
      </c>
      <c r="AX222">
        <v>31303907</v>
      </c>
      <c r="AY222">
        <v>1</v>
      </c>
      <c r="AZ222">
        <v>0</v>
      </c>
      <c r="BA222">
        <v>222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CX222">
        <f>Y222*Source!I99</f>
        <v>1.0920000000000001</v>
      </c>
      <c r="CY222">
        <f>AA222</f>
        <v>0</v>
      </c>
      <c r="CZ222">
        <f>AE222</f>
        <v>0</v>
      </c>
      <c r="DA222">
        <f>AI222</f>
        <v>1</v>
      </c>
      <c r="DB222">
        <f t="shared" si="24"/>
        <v>0</v>
      </c>
      <c r="DC222">
        <f t="shared" si="25"/>
        <v>0</v>
      </c>
    </row>
    <row r="223" spans="1:107" x14ac:dyDescent="0.2">
      <c r="A223">
        <f>ROW(Source!A99)</f>
        <v>99</v>
      </c>
      <c r="B223">
        <v>31303232</v>
      </c>
      <c r="C223">
        <v>31303893</v>
      </c>
      <c r="D223">
        <v>29851835</v>
      </c>
      <c r="E223">
        <v>17</v>
      </c>
      <c r="F223">
        <v>1</v>
      </c>
      <c r="G223">
        <v>1</v>
      </c>
      <c r="H223">
        <v>3</v>
      </c>
      <c r="I223" t="s">
        <v>339</v>
      </c>
      <c r="J223" t="s">
        <v>3</v>
      </c>
      <c r="K223" t="s">
        <v>340</v>
      </c>
      <c r="L223">
        <v>1339</v>
      </c>
      <c r="N223">
        <v>1007</v>
      </c>
      <c r="O223" t="s">
        <v>135</v>
      </c>
      <c r="P223" t="s">
        <v>135</v>
      </c>
      <c r="Q223">
        <v>1</v>
      </c>
      <c r="W223">
        <v>0</v>
      </c>
      <c r="X223">
        <v>220090467</v>
      </c>
      <c r="Y223">
        <v>63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1</v>
      </c>
      <c r="AJ223">
        <v>1</v>
      </c>
      <c r="AK223">
        <v>1</v>
      </c>
      <c r="AL223">
        <v>1</v>
      </c>
      <c r="AN223">
        <v>0</v>
      </c>
      <c r="AO223">
        <v>0</v>
      </c>
      <c r="AP223">
        <v>1</v>
      </c>
      <c r="AQ223">
        <v>0</v>
      </c>
      <c r="AR223">
        <v>0</v>
      </c>
      <c r="AS223" t="s">
        <v>3</v>
      </c>
      <c r="AT223">
        <v>63</v>
      </c>
      <c r="AU223" t="s">
        <v>3</v>
      </c>
      <c r="AV223">
        <v>0</v>
      </c>
      <c r="AW223">
        <v>2</v>
      </c>
      <c r="AX223">
        <v>31303908</v>
      </c>
      <c r="AY223">
        <v>1</v>
      </c>
      <c r="AZ223">
        <v>0</v>
      </c>
      <c r="BA223">
        <v>223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CX223">
        <f>Y223*Source!I99</f>
        <v>0.88200000000000001</v>
      </c>
      <c r="CY223">
        <f>AA223</f>
        <v>0</v>
      </c>
      <c r="CZ223">
        <f>AE223</f>
        <v>0</v>
      </c>
      <c r="DA223">
        <f>AI223</f>
        <v>1</v>
      </c>
      <c r="DB223">
        <f t="shared" si="24"/>
        <v>0</v>
      </c>
      <c r="DC223">
        <f t="shared" si="25"/>
        <v>0</v>
      </c>
    </row>
    <row r="224" spans="1:107" x14ac:dyDescent="0.2">
      <c r="A224">
        <f>ROW(Source!A99)</f>
        <v>99</v>
      </c>
      <c r="B224">
        <v>31303232</v>
      </c>
      <c r="C224">
        <v>31303893</v>
      </c>
      <c r="D224">
        <v>29862319</v>
      </c>
      <c r="E224">
        <v>1</v>
      </c>
      <c r="F224">
        <v>1</v>
      </c>
      <c r="G224">
        <v>1</v>
      </c>
      <c r="H224">
        <v>3</v>
      </c>
      <c r="I224" t="s">
        <v>723</v>
      </c>
      <c r="J224" t="s">
        <v>724</v>
      </c>
      <c r="K224" t="s">
        <v>725</v>
      </c>
      <c r="L224">
        <v>1348</v>
      </c>
      <c r="N224">
        <v>1009</v>
      </c>
      <c r="O224" t="s">
        <v>37</v>
      </c>
      <c r="P224" t="s">
        <v>37</v>
      </c>
      <c r="Q224">
        <v>1000</v>
      </c>
      <c r="W224">
        <v>0</v>
      </c>
      <c r="X224">
        <v>1558231792</v>
      </c>
      <c r="Y224">
        <v>17.5</v>
      </c>
      <c r="AA224">
        <v>313</v>
      </c>
      <c r="AB224">
        <v>0</v>
      </c>
      <c r="AC224">
        <v>0</v>
      </c>
      <c r="AD224">
        <v>0</v>
      </c>
      <c r="AE224">
        <v>313</v>
      </c>
      <c r="AF224">
        <v>0</v>
      </c>
      <c r="AG224">
        <v>0</v>
      </c>
      <c r="AH224">
        <v>0</v>
      </c>
      <c r="AI224">
        <v>1</v>
      </c>
      <c r="AJ224">
        <v>1</v>
      </c>
      <c r="AK224">
        <v>1</v>
      </c>
      <c r="AL224">
        <v>1</v>
      </c>
      <c r="AN224">
        <v>0</v>
      </c>
      <c r="AO224">
        <v>1</v>
      </c>
      <c r="AP224">
        <v>0</v>
      </c>
      <c r="AQ224">
        <v>0</v>
      </c>
      <c r="AR224">
        <v>0</v>
      </c>
      <c r="AS224" t="s">
        <v>3</v>
      </c>
      <c r="AT224">
        <v>17.5</v>
      </c>
      <c r="AU224" t="s">
        <v>3</v>
      </c>
      <c r="AV224">
        <v>0</v>
      </c>
      <c r="AW224">
        <v>2</v>
      </c>
      <c r="AX224">
        <v>31303909</v>
      </c>
      <c r="AY224">
        <v>1</v>
      </c>
      <c r="AZ224">
        <v>0</v>
      </c>
      <c r="BA224">
        <v>224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CX224">
        <f>Y224*Source!I99</f>
        <v>0.245</v>
      </c>
      <c r="CY224">
        <f>AA224</f>
        <v>313</v>
      </c>
      <c r="CZ224">
        <f>AE224</f>
        <v>313</v>
      </c>
      <c r="DA224">
        <f>AI224</f>
        <v>1</v>
      </c>
      <c r="DB224">
        <f t="shared" si="24"/>
        <v>5477.5</v>
      </c>
      <c r="DC224">
        <f t="shared" si="25"/>
        <v>0</v>
      </c>
    </row>
    <row r="225" spans="1:107" x14ac:dyDescent="0.2">
      <c r="A225">
        <f>ROW(Source!A103)</f>
        <v>103</v>
      </c>
      <c r="B225">
        <v>31303232</v>
      </c>
      <c r="C225">
        <v>31303913</v>
      </c>
      <c r="D225">
        <v>28885386</v>
      </c>
      <c r="E225">
        <v>1</v>
      </c>
      <c r="F225">
        <v>1</v>
      </c>
      <c r="G225">
        <v>1</v>
      </c>
      <c r="H225">
        <v>1</v>
      </c>
      <c r="I225" t="s">
        <v>652</v>
      </c>
      <c r="J225" t="s">
        <v>3</v>
      </c>
      <c r="K225" t="s">
        <v>653</v>
      </c>
      <c r="L225">
        <v>1191</v>
      </c>
      <c r="N225">
        <v>1013</v>
      </c>
      <c r="O225" t="s">
        <v>557</v>
      </c>
      <c r="P225" t="s">
        <v>557</v>
      </c>
      <c r="Q225">
        <v>1</v>
      </c>
      <c r="W225">
        <v>0</v>
      </c>
      <c r="X225">
        <v>1010519658</v>
      </c>
      <c r="Y225">
        <v>102.89</v>
      </c>
      <c r="AA225">
        <v>0</v>
      </c>
      <c r="AB225">
        <v>0</v>
      </c>
      <c r="AC225">
        <v>0</v>
      </c>
      <c r="AD225">
        <v>8.64</v>
      </c>
      <c r="AE225">
        <v>0</v>
      </c>
      <c r="AF225">
        <v>0</v>
      </c>
      <c r="AG225">
        <v>0</v>
      </c>
      <c r="AH225">
        <v>8.64</v>
      </c>
      <c r="AI225">
        <v>1</v>
      </c>
      <c r="AJ225">
        <v>1</v>
      </c>
      <c r="AK225">
        <v>1</v>
      </c>
      <c r="AL225">
        <v>1</v>
      </c>
      <c r="AN225">
        <v>0</v>
      </c>
      <c r="AO225">
        <v>1</v>
      </c>
      <c r="AP225">
        <v>0</v>
      </c>
      <c r="AQ225">
        <v>0</v>
      </c>
      <c r="AR225">
        <v>0</v>
      </c>
      <c r="AS225" t="s">
        <v>3</v>
      </c>
      <c r="AT225">
        <v>102.89</v>
      </c>
      <c r="AU225" t="s">
        <v>3</v>
      </c>
      <c r="AV225">
        <v>1</v>
      </c>
      <c r="AW225">
        <v>2</v>
      </c>
      <c r="AX225">
        <v>31303923</v>
      </c>
      <c r="AY225">
        <v>1</v>
      </c>
      <c r="AZ225">
        <v>0</v>
      </c>
      <c r="BA225">
        <v>225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CX225">
        <f>Y225*Source!I103</f>
        <v>205.78</v>
      </c>
      <c r="CY225">
        <f>AD225</f>
        <v>8.64</v>
      </c>
      <c r="CZ225">
        <f>AH225</f>
        <v>8.64</v>
      </c>
      <c r="DA225">
        <f>AL225</f>
        <v>1</v>
      </c>
      <c r="DB225">
        <f t="shared" si="24"/>
        <v>889</v>
      </c>
      <c r="DC225">
        <f t="shared" si="25"/>
        <v>0</v>
      </c>
    </row>
    <row r="226" spans="1:107" x14ac:dyDescent="0.2">
      <c r="A226">
        <f>ROW(Source!A103)</f>
        <v>103</v>
      </c>
      <c r="B226">
        <v>31303232</v>
      </c>
      <c r="C226">
        <v>31303913</v>
      </c>
      <c r="D226">
        <v>28880682</v>
      </c>
      <c r="E226">
        <v>1</v>
      </c>
      <c r="F226">
        <v>1</v>
      </c>
      <c r="G226">
        <v>1</v>
      </c>
      <c r="H226">
        <v>1</v>
      </c>
      <c r="I226" t="s">
        <v>564</v>
      </c>
      <c r="J226" t="s">
        <v>3</v>
      </c>
      <c r="K226" t="s">
        <v>565</v>
      </c>
      <c r="L226">
        <v>1191</v>
      </c>
      <c r="N226">
        <v>1013</v>
      </c>
      <c r="O226" t="s">
        <v>557</v>
      </c>
      <c r="P226" t="s">
        <v>557</v>
      </c>
      <c r="Q226">
        <v>1</v>
      </c>
      <c r="W226">
        <v>0</v>
      </c>
      <c r="X226">
        <v>-1417349443</v>
      </c>
      <c r="Y226">
        <v>0.44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1</v>
      </c>
      <c r="AJ226">
        <v>1</v>
      </c>
      <c r="AK226">
        <v>1</v>
      </c>
      <c r="AL226">
        <v>1</v>
      </c>
      <c r="AN226">
        <v>0</v>
      </c>
      <c r="AO226">
        <v>1</v>
      </c>
      <c r="AP226">
        <v>0</v>
      </c>
      <c r="AQ226">
        <v>0</v>
      </c>
      <c r="AR226">
        <v>0</v>
      </c>
      <c r="AS226" t="s">
        <v>3</v>
      </c>
      <c r="AT226">
        <v>0.44</v>
      </c>
      <c r="AU226" t="s">
        <v>3</v>
      </c>
      <c r="AV226">
        <v>2</v>
      </c>
      <c r="AW226">
        <v>2</v>
      </c>
      <c r="AX226">
        <v>31303924</v>
      </c>
      <c r="AY226">
        <v>1</v>
      </c>
      <c r="AZ226">
        <v>0</v>
      </c>
      <c r="BA226">
        <v>226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CX226">
        <f>Y226*Source!I103</f>
        <v>0.88</v>
      </c>
      <c r="CY226">
        <f>AD226</f>
        <v>0</v>
      </c>
      <c r="CZ226">
        <f>AH226</f>
        <v>0</v>
      </c>
      <c r="DA226">
        <f>AL226</f>
        <v>1</v>
      </c>
      <c r="DB226">
        <f t="shared" si="24"/>
        <v>0</v>
      </c>
      <c r="DC226">
        <f t="shared" si="25"/>
        <v>0</v>
      </c>
    </row>
    <row r="227" spans="1:107" x14ac:dyDescent="0.2">
      <c r="A227">
        <f>ROW(Source!A103)</f>
        <v>103</v>
      </c>
      <c r="B227">
        <v>31303232</v>
      </c>
      <c r="C227">
        <v>31303913</v>
      </c>
      <c r="D227">
        <v>29938220</v>
      </c>
      <c r="E227">
        <v>1</v>
      </c>
      <c r="F227">
        <v>1</v>
      </c>
      <c r="G227">
        <v>1</v>
      </c>
      <c r="H227">
        <v>2</v>
      </c>
      <c r="I227" t="s">
        <v>566</v>
      </c>
      <c r="J227" t="s">
        <v>567</v>
      </c>
      <c r="K227" t="s">
        <v>568</v>
      </c>
      <c r="L227">
        <v>1368</v>
      </c>
      <c r="N227">
        <v>1011</v>
      </c>
      <c r="O227" t="s">
        <v>561</v>
      </c>
      <c r="P227" t="s">
        <v>561</v>
      </c>
      <c r="Q227">
        <v>1</v>
      </c>
      <c r="W227">
        <v>0</v>
      </c>
      <c r="X227">
        <v>1188625873</v>
      </c>
      <c r="Y227">
        <v>0.28999999999999998</v>
      </c>
      <c r="AA227">
        <v>0</v>
      </c>
      <c r="AB227">
        <v>31.26</v>
      </c>
      <c r="AC227">
        <v>13.5</v>
      </c>
      <c r="AD227">
        <v>0</v>
      </c>
      <c r="AE227">
        <v>0</v>
      </c>
      <c r="AF227">
        <v>31.26</v>
      </c>
      <c r="AG227">
        <v>13.5</v>
      </c>
      <c r="AH227">
        <v>0</v>
      </c>
      <c r="AI227">
        <v>1</v>
      </c>
      <c r="AJ227">
        <v>1</v>
      </c>
      <c r="AK227">
        <v>1</v>
      </c>
      <c r="AL227">
        <v>1</v>
      </c>
      <c r="AN227">
        <v>0</v>
      </c>
      <c r="AO227">
        <v>1</v>
      </c>
      <c r="AP227">
        <v>0</v>
      </c>
      <c r="AQ227">
        <v>0</v>
      </c>
      <c r="AR227">
        <v>0</v>
      </c>
      <c r="AS227" t="s">
        <v>3</v>
      </c>
      <c r="AT227">
        <v>0.28999999999999998</v>
      </c>
      <c r="AU227" t="s">
        <v>3</v>
      </c>
      <c r="AV227">
        <v>0</v>
      </c>
      <c r="AW227">
        <v>2</v>
      </c>
      <c r="AX227">
        <v>31303925</v>
      </c>
      <c r="AY227">
        <v>1</v>
      </c>
      <c r="AZ227">
        <v>0</v>
      </c>
      <c r="BA227">
        <v>227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CX227">
        <f>Y227*Source!I103</f>
        <v>0.57999999999999996</v>
      </c>
      <c r="CY227">
        <f>AB227</f>
        <v>31.26</v>
      </c>
      <c r="CZ227">
        <f>AF227</f>
        <v>31.26</v>
      </c>
      <c r="DA227">
        <f>AJ227</f>
        <v>1</v>
      </c>
      <c r="DB227">
        <f t="shared" si="24"/>
        <v>9.1</v>
      </c>
      <c r="DC227">
        <f t="shared" si="25"/>
        <v>3.9</v>
      </c>
    </row>
    <row r="228" spans="1:107" x14ac:dyDescent="0.2">
      <c r="A228">
        <f>ROW(Source!A103)</f>
        <v>103</v>
      </c>
      <c r="B228">
        <v>31303232</v>
      </c>
      <c r="C228">
        <v>31303913</v>
      </c>
      <c r="D228">
        <v>29939320</v>
      </c>
      <c r="E228">
        <v>1</v>
      </c>
      <c r="F228">
        <v>1</v>
      </c>
      <c r="G228">
        <v>1</v>
      </c>
      <c r="H228">
        <v>2</v>
      </c>
      <c r="I228" t="s">
        <v>579</v>
      </c>
      <c r="J228" t="s">
        <v>580</v>
      </c>
      <c r="K228" t="s">
        <v>581</v>
      </c>
      <c r="L228">
        <v>1368</v>
      </c>
      <c r="N228">
        <v>1011</v>
      </c>
      <c r="O228" t="s">
        <v>561</v>
      </c>
      <c r="P228" t="s">
        <v>561</v>
      </c>
      <c r="Q228">
        <v>1</v>
      </c>
      <c r="W228">
        <v>0</v>
      </c>
      <c r="X228">
        <v>1372534845</v>
      </c>
      <c r="Y228">
        <v>0.15</v>
      </c>
      <c r="AA228">
        <v>0</v>
      </c>
      <c r="AB228">
        <v>65.709999999999994</v>
      </c>
      <c r="AC228">
        <v>11.6</v>
      </c>
      <c r="AD228">
        <v>0</v>
      </c>
      <c r="AE228">
        <v>0</v>
      </c>
      <c r="AF228">
        <v>65.709999999999994</v>
      </c>
      <c r="AG228">
        <v>11.6</v>
      </c>
      <c r="AH228">
        <v>0</v>
      </c>
      <c r="AI228">
        <v>1</v>
      </c>
      <c r="AJ228">
        <v>1</v>
      </c>
      <c r="AK228">
        <v>1</v>
      </c>
      <c r="AL228">
        <v>1</v>
      </c>
      <c r="AN228">
        <v>0</v>
      </c>
      <c r="AO228">
        <v>1</v>
      </c>
      <c r="AP228">
        <v>0</v>
      </c>
      <c r="AQ228">
        <v>0</v>
      </c>
      <c r="AR228">
        <v>0</v>
      </c>
      <c r="AS228" t="s">
        <v>3</v>
      </c>
      <c r="AT228">
        <v>0.15</v>
      </c>
      <c r="AU228" t="s">
        <v>3</v>
      </c>
      <c r="AV228">
        <v>0</v>
      </c>
      <c r="AW228">
        <v>2</v>
      </c>
      <c r="AX228">
        <v>31303926</v>
      </c>
      <c r="AY228">
        <v>1</v>
      </c>
      <c r="AZ228">
        <v>0</v>
      </c>
      <c r="BA228">
        <v>228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CX228">
        <f>Y228*Source!I103</f>
        <v>0.3</v>
      </c>
      <c r="CY228">
        <f>AB228</f>
        <v>65.709999999999994</v>
      </c>
      <c r="CZ228">
        <f>AF228</f>
        <v>65.709999999999994</v>
      </c>
      <c r="DA228">
        <f>AJ228</f>
        <v>1</v>
      </c>
      <c r="DB228">
        <f t="shared" si="24"/>
        <v>9.9</v>
      </c>
      <c r="DC228">
        <f t="shared" si="25"/>
        <v>1.7</v>
      </c>
    </row>
    <row r="229" spans="1:107" x14ac:dyDescent="0.2">
      <c r="A229">
        <f>ROW(Source!A103)</f>
        <v>103</v>
      </c>
      <c r="B229">
        <v>31303232</v>
      </c>
      <c r="C229">
        <v>31303913</v>
      </c>
      <c r="D229">
        <v>29860291</v>
      </c>
      <c r="E229">
        <v>1</v>
      </c>
      <c r="F229">
        <v>1</v>
      </c>
      <c r="G229">
        <v>1</v>
      </c>
      <c r="H229">
        <v>3</v>
      </c>
      <c r="I229" t="s">
        <v>609</v>
      </c>
      <c r="J229" t="s">
        <v>610</v>
      </c>
      <c r="K229" t="s">
        <v>611</v>
      </c>
      <c r="L229">
        <v>1348</v>
      </c>
      <c r="N229">
        <v>1009</v>
      </c>
      <c r="O229" t="s">
        <v>37</v>
      </c>
      <c r="P229" t="s">
        <v>37</v>
      </c>
      <c r="Q229">
        <v>1000</v>
      </c>
      <c r="W229">
        <v>0</v>
      </c>
      <c r="X229">
        <v>1174701286</v>
      </c>
      <c r="Y229">
        <v>1E-3</v>
      </c>
      <c r="AA229">
        <v>11978</v>
      </c>
      <c r="AB229">
        <v>0</v>
      </c>
      <c r="AC229">
        <v>0</v>
      </c>
      <c r="AD229">
        <v>0</v>
      </c>
      <c r="AE229">
        <v>11978</v>
      </c>
      <c r="AF229">
        <v>0</v>
      </c>
      <c r="AG229">
        <v>0</v>
      </c>
      <c r="AH229">
        <v>0</v>
      </c>
      <c r="AI229">
        <v>1</v>
      </c>
      <c r="AJ229">
        <v>1</v>
      </c>
      <c r="AK229">
        <v>1</v>
      </c>
      <c r="AL229">
        <v>1</v>
      </c>
      <c r="AN229">
        <v>0</v>
      </c>
      <c r="AO229">
        <v>1</v>
      </c>
      <c r="AP229">
        <v>0</v>
      </c>
      <c r="AQ229">
        <v>0</v>
      </c>
      <c r="AR229">
        <v>0</v>
      </c>
      <c r="AS229" t="s">
        <v>3</v>
      </c>
      <c r="AT229">
        <v>1E-3</v>
      </c>
      <c r="AU229" t="s">
        <v>3</v>
      </c>
      <c r="AV229">
        <v>0</v>
      </c>
      <c r="AW229">
        <v>2</v>
      </c>
      <c r="AX229">
        <v>31303927</v>
      </c>
      <c r="AY229">
        <v>1</v>
      </c>
      <c r="AZ229">
        <v>0</v>
      </c>
      <c r="BA229">
        <v>229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CX229">
        <f>Y229*Source!I103</f>
        <v>2E-3</v>
      </c>
      <c r="CY229">
        <f>AA229</f>
        <v>11978</v>
      </c>
      <c r="CZ229">
        <f>AE229</f>
        <v>11978</v>
      </c>
      <c r="DA229">
        <f>AI229</f>
        <v>1</v>
      </c>
      <c r="DB229">
        <f t="shared" si="24"/>
        <v>12</v>
      </c>
      <c r="DC229">
        <f t="shared" si="25"/>
        <v>0</v>
      </c>
    </row>
    <row r="230" spans="1:107" x14ac:dyDescent="0.2">
      <c r="A230">
        <f>ROW(Source!A103)</f>
        <v>103</v>
      </c>
      <c r="B230">
        <v>31303232</v>
      </c>
      <c r="C230">
        <v>31303913</v>
      </c>
      <c r="D230">
        <v>29862291</v>
      </c>
      <c r="E230">
        <v>1</v>
      </c>
      <c r="F230">
        <v>1</v>
      </c>
      <c r="G230">
        <v>1</v>
      </c>
      <c r="H230">
        <v>3</v>
      </c>
      <c r="I230" t="s">
        <v>726</v>
      </c>
      <c r="J230" t="s">
        <v>727</v>
      </c>
      <c r="K230" t="s">
        <v>728</v>
      </c>
      <c r="L230">
        <v>1348</v>
      </c>
      <c r="N230">
        <v>1009</v>
      </c>
      <c r="O230" t="s">
        <v>37</v>
      </c>
      <c r="P230" t="s">
        <v>37</v>
      </c>
      <c r="Q230">
        <v>1000</v>
      </c>
      <c r="W230">
        <v>0</v>
      </c>
      <c r="X230">
        <v>-1187323236</v>
      </c>
      <c r="Y230">
        <v>0.1</v>
      </c>
      <c r="AA230">
        <v>412</v>
      </c>
      <c r="AB230">
        <v>0</v>
      </c>
      <c r="AC230">
        <v>0</v>
      </c>
      <c r="AD230">
        <v>0</v>
      </c>
      <c r="AE230">
        <v>412</v>
      </c>
      <c r="AF230">
        <v>0</v>
      </c>
      <c r="AG230">
        <v>0</v>
      </c>
      <c r="AH230">
        <v>0</v>
      </c>
      <c r="AI230">
        <v>1</v>
      </c>
      <c r="AJ230">
        <v>1</v>
      </c>
      <c r="AK230">
        <v>1</v>
      </c>
      <c r="AL230">
        <v>1</v>
      </c>
      <c r="AN230">
        <v>0</v>
      </c>
      <c r="AO230">
        <v>1</v>
      </c>
      <c r="AP230">
        <v>0</v>
      </c>
      <c r="AQ230">
        <v>0</v>
      </c>
      <c r="AR230">
        <v>0</v>
      </c>
      <c r="AS230" t="s">
        <v>3</v>
      </c>
      <c r="AT230">
        <v>0.1</v>
      </c>
      <c r="AU230" t="s">
        <v>3</v>
      </c>
      <c r="AV230">
        <v>0</v>
      </c>
      <c r="AW230">
        <v>2</v>
      </c>
      <c r="AX230">
        <v>31303928</v>
      </c>
      <c r="AY230">
        <v>1</v>
      </c>
      <c r="AZ230">
        <v>0</v>
      </c>
      <c r="BA230">
        <v>230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CX230">
        <f>Y230*Source!I103</f>
        <v>0.2</v>
      </c>
      <c r="CY230">
        <f>AA230</f>
        <v>412</v>
      </c>
      <c r="CZ230">
        <f>AE230</f>
        <v>412</v>
      </c>
      <c r="DA230">
        <f>AI230</f>
        <v>1</v>
      </c>
      <c r="DB230">
        <f t="shared" si="24"/>
        <v>41.2</v>
      </c>
      <c r="DC230">
        <f t="shared" si="25"/>
        <v>0</v>
      </c>
    </row>
    <row r="231" spans="1:107" x14ac:dyDescent="0.2">
      <c r="A231">
        <f>ROW(Source!A103)</f>
        <v>103</v>
      </c>
      <c r="B231">
        <v>31303232</v>
      </c>
      <c r="C231">
        <v>31303913</v>
      </c>
      <c r="D231">
        <v>29862691</v>
      </c>
      <c r="E231">
        <v>1</v>
      </c>
      <c r="F231">
        <v>1</v>
      </c>
      <c r="G231">
        <v>1</v>
      </c>
      <c r="H231">
        <v>3</v>
      </c>
      <c r="I231" t="s">
        <v>350</v>
      </c>
      <c r="J231" t="s">
        <v>352</v>
      </c>
      <c r="K231" t="s">
        <v>351</v>
      </c>
      <c r="L231">
        <v>1339</v>
      </c>
      <c r="N231">
        <v>1007</v>
      </c>
      <c r="O231" t="s">
        <v>135</v>
      </c>
      <c r="P231" t="s">
        <v>135</v>
      </c>
      <c r="Q231">
        <v>1</v>
      </c>
      <c r="W231">
        <v>0</v>
      </c>
      <c r="X231">
        <v>265147187</v>
      </c>
      <c r="Y231">
        <v>0.28000000000000003</v>
      </c>
      <c r="AA231">
        <v>480</v>
      </c>
      <c r="AB231">
        <v>0</v>
      </c>
      <c r="AC231">
        <v>0</v>
      </c>
      <c r="AD231">
        <v>0</v>
      </c>
      <c r="AE231">
        <v>480</v>
      </c>
      <c r="AF231">
        <v>0</v>
      </c>
      <c r="AG231">
        <v>0</v>
      </c>
      <c r="AH231">
        <v>0</v>
      </c>
      <c r="AI231">
        <v>1</v>
      </c>
      <c r="AJ231">
        <v>1</v>
      </c>
      <c r="AK231">
        <v>1</v>
      </c>
      <c r="AL231">
        <v>1</v>
      </c>
      <c r="AN231">
        <v>0</v>
      </c>
      <c r="AO231">
        <v>0</v>
      </c>
      <c r="AP231">
        <v>1</v>
      </c>
      <c r="AQ231">
        <v>0</v>
      </c>
      <c r="AR231">
        <v>0</v>
      </c>
      <c r="AS231" t="s">
        <v>3</v>
      </c>
      <c r="AT231">
        <v>0.28000000000000003</v>
      </c>
      <c r="AU231" t="s">
        <v>3</v>
      </c>
      <c r="AV231">
        <v>0</v>
      </c>
      <c r="AW231">
        <v>1</v>
      </c>
      <c r="AX231">
        <v>-1</v>
      </c>
      <c r="AY231">
        <v>0</v>
      </c>
      <c r="AZ231">
        <v>0</v>
      </c>
      <c r="BA231" t="s">
        <v>3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CX231">
        <f>Y231*Source!I103</f>
        <v>0.56000000000000005</v>
      </c>
      <c r="CY231">
        <f>AA231</f>
        <v>480</v>
      </c>
      <c r="CZ231">
        <f>AE231</f>
        <v>480</v>
      </c>
      <c r="DA231">
        <f>AI231</f>
        <v>1</v>
      </c>
      <c r="DB231">
        <f t="shared" si="24"/>
        <v>134.4</v>
      </c>
      <c r="DC231">
        <f t="shared" si="25"/>
        <v>0</v>
      </c>
    </row>
    <row r="232" spans="1:107" x14ac:dyDescent="0.2">
      <c r="A232">
        <f>ROW(Source!A103)</f>
        <v>103</v>
      </c>
      <c r="B232">
        <v>31303232</v>
      </c>
      <c r="C232">
        <v>31303913</v>
      </c>
      <c r="D232">
        <v>29882338</v>
      </c>
      <c r="E232">
        <v>1</v>
      </c>
      <c r="F232">
        <v>1</v>
      </c>
      <c r="G232">
        <v>1</v>
      </c>
      <c r="H232">
        <v>3</v>
      </c>
      <c r="I232" t="s">
        <v>729</v>
      </c>
      <c r="J232" t="s">
        <v>730</v>
      </c>
      <c r="K232" t="s">
        <v>731</v>
      </c>
      <c r="L232">
        <v>1348</v>
      </c>
      <c r="N232">
        <v>1009</v>
      </c>
      <c r="O232" t="s">
        <v>37</v>
      </c>
      <c r="P232" t="s">
        <v>37</v>
      </c>
      <c r="Q232">
        <v>1000</v>
      </c>
      <c r="W232">
        <v>0</v>
      </c>
      <c r="X232">
        <v>489484514</v>
      </c>
      <c r="Y232">
        <v>2E-3</v>
      </c>
      <c r="AA232">
        <v>7200</v>
      </c>
      <c r="AB232">
        <v>0</v>
      </c>
      <c r="AC232">
        <v>0</v>
      </c>
      <c r="AD232">
        <v>0</v>
      </c>
      <c r="AE232">
        <v>7200</v>
      </c>
      <c r="AF232">
        <v>0</v>
      </c>
      <c r="AG232">
        <v>0</v>
      </c>
      <c r="AH232">
        <v>0</v>
      </c>
      <c r="AI232">
        <v>1</v>
      </c>
      <c r="AJ232">
        <v>1</v>
      </c>
      <c r="AK232">
        <v>1</v>
      </c>
      <c r="AL232">
        <v>1</v>
      </c>
      <c r="AN232">
        <v>0</v>
      </c>
      <c r="AO232">
        <v>1</v>
      </c>
      <c r="AP232">
        <v>0</v>
      </c>
      <c r="AQ232">
        <v>0</v>
      </c>
      <c r="AR232">
        <v>0</v>
      </c>
      <c r="AS232" t="s">
        <v>3</v>
      </c>
      <c r="AT232">
        <v>2E-3</v>
      </c>
      <c r="AU232" t="s">
        <v>3</v>
      </c>
      <c r="AV232">
        <v>0</v>
      </c>
      <c r="AW232">
        <v>2</v>
      </c>
      <c r="AX232">
        <v>31303930</v>
      </c>
      <c r="AY232">
        <v>1</v>
      </c>
      <c r="AZ232">
        <v>0</v>
      </c>
      <c r="BA232">
        <v>232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CX232">
        <f>Y232*Source!I103</f>
        <v>4.0000000000000001E-3</v>
      </c>
      <c r="CY232">
        <f>AA232</f>
        <v>7200</v>
      </c>
      <c r="CZ232">
        <f>AE232</f>
        <v>7200</v>
      </c>
      <c r="DA232">
        <f>AI232</f>
        <v>1</v>
      </c>
      <c r="DB232">
        <f t="shared" si="24"/>
        <v>14.4</v>
      </c>
      <c r="DC232">
        <f t="shared" si="25"/>
        <v>0</v>
      </c>
    </row>
    <row r="233" spans="1:107" x14ac:dyDescent="0.2">
      <c r="A233">
        <f>ROW(Source!A103)</f>
        <v>103</v>
      </c>
      <c r="B233">
        <v>31303232</v>
      </c>
      <c r="C233">
        <v>31303913</v>
      </c>
      <c r="D233">
        <v>29886164</v>
      </c>
      <c r="E233">
        <v>1</v>
      </c>
      <c r="F233">
        <v>1</v>
      </c>
      <c r="G233">
        <v>1</v>
      </c>
      <c r="H233">
        <v>3</v>
      </c>
      <c r="I233" t="s">
        <v>732</v>
      </c>
      <c r="J233" t="s">
        <v>733</v>
      </c>
      <c r="K233" t="s">
        <v>734</v>
      </c>
      <c r="L233">
        <v>1339</v>
      </c>
      <c r="N233">
        <v>1007</v>
      </c>
      <c r="O233" t="s">
        <v>135</v>
      </c>
      <c r="P233" t="s">
        <v>135</v>
      </c>
      <c r="Q233">
        <v>1</v>
      </c>
      <c r="W233">
        <v>0</v>
      </c>
      <c r="X233">
        <v>-329239836</v>
      </c>
      <c r="Y233">
        <v>0.52900000000000003</v>
      </c>
      <c r="AA233">
        <v>602</v>
      </c>
      <c r="AB233">
        <v>0</v>
      </c>
      <c r="AC233">
        <v>0</v>
      </c>
      <c r="AD233">
        <v>0</v>
      </c>
      <c r="AE233">
        <v>602</v>
      </c>
      <c r="AF233">
        <v>0</v>
      </c>
      <c r="AG233">
        <v>0</v>
      </c>
      <c r="AH233">
        <v>0</v>
      </c>
      <c r="AI233">
        <v>1</v>
      </c>
      <c r="AJ233">
        <v>1</v>
      </c>
      <c r="AK233">
        <v>1</v>
      </c>
      <c r="AL233">
        <v>1</v>
      </c>
      <c r="AN233">
        <v>0</v>
      </c>
      <c r="AO233">
        <v>1</v>
      </c>
      <c r="AP233">
        <v>0</v>
      </c>
      <c r="AQ233">
        <v>0</v>
      </c>
      <c r="AR233">
        <v>0</v>
      </c>
      <c r="AS233" t="s">
        <v>3</v>
      </c>
      <c r="AT233">
        <v>0.52900000000000003</v>
      </c>
      <c r="AU233" t="s">
        <v>3</v>
      </c>
      <c r="AV233">
        <v>0</v>
      </c>
      <c r="AW233">
        <v>2</v>
      </c>
      <c r="AX233">
        <v>31303931</v>
      </c>
      <c r="AY233">
        <v>1</v>
      </c>
      <c r="AZ233">
        <v>0</v>
      </c>
      <c r="BA233">
        <v>233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CX233">
        <f>Y233*Source!I103</f>
        <v>1.0580000000000001</v>
      </c>
      <c r="CY233">
        <f>AA233</f>
        <v>602</v>
      </c>
      <c r="CZ233">
        <f>AE233</f>
        <v>602</v>
      </c>
      <c r="DA233">
        <f>AI233</f>
        <v>1</v>
      </c>
      <c r="DB233">
        <f t="shared" si="24"/>
        <v>318.5</v>
      </c>
      <c r="DC233">
        <f t="shared" si="25"/>
        <v>0</v>
      </c>
    </row>
    <row r="234" spans="1:107" x14ac:dyDescent="0.2">
      <c r="A234">
        <f>ROW(Source!A105)</f>
        <v>105</v>
      </c>
      <c r="B234">
        <v>31303232</v>
      </c>
      <c r="C234">
        <v>31303933</v>
      </c>
      <c r="D234">
        <v>28882523</v>
      </c>
      <c r="E234">
        <v>1</v>
      </c>
      <c r="F234">
        <v>1</v>
      </c>
      <c r="G234">
        <v>1</v>
      </c>
      <c r="H234">
        <v>1</v>
      </c>
      <c r="I234" t="s">
        <v>621</v>
      </c>
      <c r="J234" t="s">
        <v>3</v>
      </c>
      <c r="K234" t="s">
        <v>622</v>
      </c>
      <c r="L234">
        <v>1191</v>
      </c>
      <c r="N234">
        <v>1013</v>
      </c>
      <c r="O234" t="s">
        <v>557</v>
      </c>
      <c r="P234" t="s">
        <v>557</v>
      </c>
      <c r="Q234">
        <v>1</v>
      </c>
      <c r="W234">
        <v>0</v>
      </c>
      <c r="X234">
        <v>-509590494</v>
      </c>
      <c r="Y234">
        <v>42.4</v>
      </c>
      <c r="AA234">
        <v>0</v>
      </c>
      <c r="AB234">
        <v>0</v>
      </c>
      <c r="AC234">
        <v>0</v>
      </c>
      <c r="AD234">
        <v>8.17</v>
      </c>
      <c r="AE234">
        <v>0</v>
      </c>
      <c r="AF234">
        <v>0</v>
      </c>
      <c r="AG234">
        <v>0</v>
      </c>
      <c r="AH234">
        <v>8.17</v>
      </c>
      <c r="AI234">
        <v>1</v>
      </c>
      <c r="AJ234">
        <v>1</v>
      </c>
      <c r="AK234">
        <v>1</v>
      </c>
      <c r="AL234">
        <v>1</v>
      </c>
      <c r="AN234">
        <v>0</v>
      </c>
      <c r="AO234">
        <v>1</v>
      </c>
      <c r="AP234">
        <v>0</v>
      </c>
      <c r="AQ234">
        <v>0</v>
      </c>
      <c r="AR234">
        <v>0</v>
      </c>
      <c r="AS234" t="s">
        <v>3</v>
      </c>
      <c r="AT234">
        <v>42.4</v>
      </c>
      <c r="AU234" t="s">
        <v>3</v>
      </c>
      <c r="AV234">
        <v>1</v>
      </c>
      <c r="AW234">
        <v>2</v>
      </c>
      <c r="AX234">
        <v>31303943</v>
      </c>
      <c r="AY234">
        <v>1</v>
      </c>
      <c r="AZ234">
        <v>0</v>
      </c>
      <c r="BA234">
        <v>234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CX234">
        <f>Y234*Source!I105</f>
        <v>27.56</v>
      </c>
      <c r="CY234">
        <f>AD234</f>
        <v>8.17</v>
      </c>
      <c r="CZ234">
        <f>AH234</f>
        <v>8.17</v>
      </c>
      <c r="DA234">
        <f>AL234</f>
        <v>1</v>
      </c>
      <c r="DB234">
        <f t="shared" si="24"/>
        <v>346.4</v>
      </c>
      <c r="DC234">
        <f t="shared" si="25"/>
        <v>0</v>
      </c>
    </row>
    <row r="235" spans="1:107" x14ac:dyDescent="0.2">
      <c r="A235">
        <f>ROW(Source!A105)</f>
        <v>105</v>
      </c>
      <c r="B235">
        <v>31303232</v>
      </c>
      <c r="C235">
        <v>31303933</v>
      </c>
      <c r="D235">
        <v>28880682</v>
      </c>
      <c r="E235">
        <v>1</v>
      </c>
      <c r="F235">
        <v>1</v>
      </c>
      <c r="G235">
        <v>1</v>
      </c>
      <c r="H235">
        <v>1</v>
      </c>
      <c r="I235" t="s">
        <v>564</v>
      </c>
      <c r="J235" t="s">
        <v>3</v>
      </c>
      <c r="K235" t="s">
        <v>565</v>
      </c>
      <c r="L235">
        <v>1191</v>
      </c>
      <c r="N235">
        <v>1013</v>
      </c>
      <c r="O235" t="s">
        <v>557</v>
      </c>
      <c r="P235" t="s">
        <v>557</v>
      </c>
      <c r="Q235">
        <v>1</v>
      </c>
      <c r="W235">
        <v>0</v>
      </c>
      <c r="X235">
        <v>-1417349443</v>
      </c>
      <c r="Y235">
        <v>0.98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1</v>
      </c>
      <c r="AJ235">
        <v>1</v>
      </c>
      <c r="AK235">
        <v>1</v>
      </c>
      <c r="AL235">
        <v>1</v>
      </c>
      <c r="AN235">
        <v>0</v>
      </c>
      <c r="AO235">
        <v>1</v>
      </c>
      <c r="AP235">
        <v>0</v>
      </c>
      <c r="AQ235">
        <v>0</v>
      </c>
      <c r="AR235">
        <v>0</v>
      </c>
      <c r="AS235" t="s">
        <v>3</v>
      </c>
      <c r="AT235">
        <v>0.98</v>
      </c>
      <c r="AU235" t="s">
        <v>3</v>
      </c>
      <c r="AV235">
        <v>2</v>
      </c>
      <c r="AW235">
        <v>2</v>
      </c>
      <c r="AX235">
        <v>31303944</v>
      </c>
      <c r="AY235">
        <v>1</v>
      </c>
      <c r="AZ235">
        <v>0</v>
      </c>
      <c r="BA235">
        <v>235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CX235">
        <f>Y235*Source!I105</f>
        <v>0.63700000000000001</v>
      </c>
      <c r="CY235">
        <f>AD235</f>
        <v>0</v>
      </c>
      <c r="CZ235">
        <f>AH235</f>
        <v>0</v>
      </c>
      <c r="DA235">
        <f>AL235</f>
        <v>1</v>
      </c>
      <c r="DB235">
        <f t="shared" si="24"/>
        <v>0</v>
      </c>
      <c r="DC235">
        <f t="shared" si="25"/>
        <v>0</v>
      </c>
    </row>
    <row r="236" spans="1:107" x14ac:dyDescent="0.2">
      <c r="A236">
        <f>ROW(Source!A105)</f>
        <v>105</v>
      </c>
      <c r="B236">
        <v>31303232</v>
      </c>
      <c r="C236">
        <v>31303933</v>
      </c>
      <c r="D236">
        <v>29937927</v>
      </c>
      <c r="E236">
        <v>1</v>
      </c>
      <c r="F236">
        <v>1</v>
      </c>
      <c r="G236">
        <v>1</v>
      </c>
      <c r="H236">
        <v>2</v>
      </c>
      <c r="I236" t="s">
        <v>590</v>
      </c>
      <c r="J236" t="s">
        <v>591</v>
      </c>
      <c r="K236" t="s">
        <v>592</v>
      </c>
      <c r="L236">
        <v>1368</v>
      </c>
      <c r="N236">
        <v>1011</v>
      </c>
      <c r="O236" t="s">
        <v>561</v>
      </c>
      <c r="P236" t="s">
        <v>561</v>
      </c>
      <c r="Q236">
        <v>1</v>
      </c>
      <c r="W236">
        <v>0</v>
      </c>
      <c r="X236">
        <v>-1718674368</v>
      </c>
      <c r="Y236">
        <v>0.41</v>
      </c>
      <c r="AA236">
        <v>0</v>
      </c>
      <c r="AB236">
        <v>111.99</v>
      </c>
      <c r="AC236">
        <v>13.5</v>
      </c>
      <c r="AD236">
        <v>0</v>
      </c>
      <c r="AE236">
        <v>0</v>
      </c>
      <c r="AF236">
        <v>111.99</v>
      </c>
      <c r="AG236">
        <v>13.5</v>
      </c>
      <c r="AH236">
        <v>0</v>
      </c>
      <c r="AI236">
        <v>1</v>
      </c>
      <c r="AJ236">
        <v>1</v>
      </c>
      <c r="AK236">
        <v>1</v>
      </c>
      <c r="AL236">
        <v>1</v>
      </c>
      <c r="AN236">
        <v>0</v>
      </c>
      <c r="AO236">
        <v>1</v>
      </c>
      <c r="AP236">
        <v>0</v>
      </c>
      <c r="AQ236">
        <v>0</v>
      </c>
      <c r="AR236">
        <v>0</v>
      </c>
      <c r="AS236" t="s">
        <v>3</v>
      </c>
      <c r="AT236">
        <v>0.41</v>
      </c>
      <c r="AU236" t="s">
        <v>3</v>
      </c>
      <c r="AV236">
        <v>0</v>
      </c>
      <c r="AW236">
        <v>2</v>
      </c>
      <c r="AX236">
        <v>31303945</v>
      </c>
      <c r="AY236">
        <v>1</v>
      </c>
      <c r="AZ236">
        <v>0</v>
      </c>
      <c r="BA236">
        <v>236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CX236">
        <f>Y236*Source!I105</f>
        <v>0.26650000000000001</v>
      </c>
      <c r="CY236">
        <f>AB236</f>
        <v>111.99</v>
      </c>
      <c r="CZ236">
        <f>AF236</f>
        <v>111.99</v>
      </c>
      <c r="DA236">
        <f>AJ236</f>
        <v>1</v>
      </c>
      <c r="DB236">
        <f t="shared" ref="DB236:DB267" si="26">ROUND(ROUND(AT236*CZ236,2),1)</f>
        <v>45.9</v>
      </c>
      <c r="DC236">
        <f t="shared" ref="DC236:DC267" si="27">ROUND(ROUND(AT236*AG236,2),1)</f>
        <v>5.5</v>
      </c>
    </row>
    <row r="237" spans="1:107" x14ac:dyDescent="0.2">
      <c r="A237">
        <f>ROW(Source!A105)</f>
        <v>105</v>
      </c>
      <c r="B237">
        <v>31303232</v>
      </c>
      <c r="C237">
        <v>31303933</v>
      </c>
      <c r="D237">
        <v>29938151</v>
      </c>
      <c r="E237">
        <v>1</v>
      </c>
      <c r="F237">
        <v>1</v>
      </c>
      <c r="G237">
        <v>1</v>
      </c>
      <c r="H237">
        <v>2</v>
      </c>
      <c r="I237" t="s">
        <v>700</v>
      </c>
      <c r="J237" t="s">
        <v>701</v>
      </c>
      <c r="K237" t="s">
        <v>702</v>
      </c>
      <c r="L237">
        <v>1368</v>
      </c>
      <c r="N237">
        <v>1011</v>
      </c>
      <c r="O237" t="s">
        <v>561</v>
      </c>
      <c r="P237" t="s">
        <v>561</v>
      </c>
      <c r="Q237">
        <v>1</v>
      </c>
      <c r="W237">
        <v>0</v>
      </c>
      <c r="X237">
        <v>1225731627</v>
      </c>
      <c r="Y237">
        <v>0.01</v>
      </c>
      <c r="AA237">
        <v>0</v>
      </c>
      <c r="AB237">
        <v>89.99</v>
      </c>
      <c r="AC237">
        <v>10.06</v>
      </c>
      <c r="AD237">
        <v>0</v>
      </c>
      <c r="AE237">
        <v>0</v>
      </c>
      <c r="AF237">
        <v>89.99</v>
      </c>
      <c r="AG237">
        <v>10.06</v>
      </c>
      <c r="AH237">
        <v>0</v>
      </c>
      <c r="AI237">
        <v>1</v>
      </c>
      <c r="AJ237">
        <v>1</v>
      </c>
      <c r="AK237">
        <v>1</v>
      </c>
      <c r="AL237">
        <v>1</v>
      </c>
      <c r="AN237">
        <v>0</v>
      </c>
      <c r="AO237">
        <v>1</v>
      </c>
      <c r="AP237">
        <v>0</v>
      </c>
      <c r="AQ237">
        <v>0</v>
      </c>
      <c r="AR237">
        <v>0</v>
      </c>
      <c r="AS237" t="s">
        <v>3</v>
      </c>
      <c r="AT237">
        <v>0.01</v>
      </c>
      <c r="AU237" t="s">
        <v>3</v>
      </c>
      <c r="AV237">
        <v>0</v>
      </c>
      <c r="AW237">
        <v>2</v>
      </c>
      <c r="AX237">
        <v>31303946</v>
      </c>
      <c r="AY237">
        <v>1</v>
      </c>
      <c r="AZ237">
        <v>0</v>
      </c>
      <c r="BA237">
        <v>237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CX237">
        <f>Y237*Source!I105</f>
        <v>6.5000000000000006E-3</v>
      </c>
      <c r="CY237">
        <f>AB237</f>
        <v>89.99</v>
      </c>
      <c r="CZ237">
        <f>AF237</f>
        <v>89.99</v>
      </c>
      <c r="DA237">
        <f>AJ237</f>
        <v>1</v>
      </c>
      <c r="DB237">
        <f t="shared" si="26"/>
        <v>0.9</v>
      </c>
      <c r="DC237">
        <f t="shared" si="27"/>
        <v>0.1</v>
      </c>
    </row>
    <row r="238" spans="1:107" x14ac:dyDescent="0.2">
      <c r="A238">
        <f>ROW(Source!A105)</f>
        <v>105</v>
      </c>
      <c r="B238">
        <v>31303232</v>
      </c>
      <c r="C238">
        <v>31303933</v>
      </c>
      <c r="D238">
        <v>29938648</v>
      </c>
      <c r="E238">
        <v>1</v>
      </c>
      <c r="F238">
        <v>1</v>
      </c>
      <c r="G238">
        <v>1</v>
      </c>
      <c r="H238">
        <v>2</v>
      </c>
      <c r="I238" t="s">
        <v>735</v>
      </c>
      <c r="J238" t="s">
        <v>736</v>
      </c>
      <c r="K238" t="s">
        <v>737</v>
      </c>
      <c r="L238">
        <v>1368</v>
      </c>
      <c r="N238">
        <v>1011</v>
      </c>
      <c r="O238" t="s">
        <v>561</v>
      </c>
      <c r="P238" t="s">
        <v>561</v>
      </c>
      <c r="Q238">
        <v>1</v>
      </c>
      <c r="W238">
        <v>0</v>
      </c>
      <c r="X238">
        <v>-145686310</v>
      </c>
      <c r="Y238">
        <v>5.13</v>
      </c>
      <c r="AA238">
        <v>0</v>
      </c>
      <c r="AB238">
        <v>60</v>
      </c>
      <c r="AC238">
        <v>0</v>
      </c>
      <c r="AD238">
        <v>0</v>
      </c>
      <c r="AE238">
        <v>0</v>
      </c>
      <c r="AF238">
        <v>60</v>
      </c>
      <c r="AG238">
        <v>0</v>
      </c>
      <c r="AH238">
        <v>0</v>
      </c>
      <c r="AI238">
        <v>1</v>
      </c>
      <c r="AJ238">
        <v>1</v>
      </c>
      <c r="AK238">
        <v>1</v>
      </c>
      <c r="AL238">
        <v>1</v>
      </c>
      <c r="AN238">
        <v>0</v>
      </c>
      <c r="AO238">
        <v>1</v>
      </c>
      <c r="AP238">
        <v>0</v>
      </c>
      <c r="AQ238">
        <v>0</v>
      </c>
      <c r="AR238">
        <v>0</v>
      </c>
      <c r="AS238" t="s">
        <v>3</v>
      </c>
      <c r="AT238">
        <v>5.13</v>
      </c>
      <c r="AU238" t="s">
        <v>3</v>
      </c>
      <c r="AV238">
        <v>0</v>
      </c>
      <c r="AW238">
        <v>2</v>
      </c>
      <c r="AX238">
        <v>31303947</v>
      </c>
      <c r="AY238">
        <v>1</v>
      </c>
      <c r="AZ238">
        <v>0</v>
      </c>
      <c r="BA238">
        <v>238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CX238">
        <f>Y238*Source!I105</f>
        <v>3.3345000000000002</v>
      </c>
      <c r="CY238">
        <f>AB238</f>
        <v>60</v>
      </c>
      <c r="CZ238">
        <f>AF238</f>
        <v>60</v>
      </c>
      <c r="DA238">
        <f>AJ238</f>
        <v>1</v>
      </c>
      <c r="DB238">
        <f t="shared" si="26"/>
        <v>307.8</v>
      </c>
      <c r="DC238">
        <f t="shared" si="27"/>
        <v>0</v>
      </c>
    </row>
    <row r="239" spans="1:107" x14ac:dyDescent="0.2">
      <c r="A239">
        <f>ROW(Source!A105)</f>
        <v>105</v>
      </c>
      <c r="B239">
        <v>31303232</v>
      </c>
      <c r="C239">
        <v>31303933</v>
      </c>
      <c r="D239">
        <v>29939320</v>
      </c>
      <c r="E239">
        <v>1</v>
      </c>
      <c r="F239">
        <v>1</v>
      </c>
      <c r="G239">
        <v>1</v>
      </c>
      <c r="H239">
        <v>2</v>
      </c>
      <c r="I239" t="s">
        <v>579</v>
      </c>
      <c r="J239" t="s">
        <v>580</v>
      </c>
      <c r="K239" t="s">
        <v>581</v>
      </c>
      <c r="L239">
        <v>1368</v>
      </c>
      <c r="N239">
        <v>1011</v>
      </c>
      <c r="O239" t="s">
        <v>561</v>
      </c>
      <c r="P239" t="s">
        <v>561</v>
      </c>
      <c r="Q239">
        <v>1</v>
      </c>
      <c r="W239">
        <v>0</v>
      </c>
      <c r="X239">
        <v>1372534845</v>
      </c>
      <c r="Y239">
        <v>0.56000000000000005</v>
      </c>
      <c r="AA239">
        <v>0</v>
      </c>
      <c r="AB239">
        <v>65.709999999999994</v>
      </c>
      <c r="AC239">
        <v>11.6</v>
      </c>
      <c r="AD239">
        <v>0</v>
      </c>
      <c r="AE239">
        <v>0</v>
      </c>
      <c r="AF239">
        <v>65.709999999999994</v>
      </c>
      <c r="AG239">
        <v>11.6</v>
      </c>
      <c r="AH239">
        <v>0</v>
      </c>
      <c r="AI239">
        <v>1</v>
      </c>
      <c r="AJ239">
        <v>1</v>
      </c>
      <c r="AK239">
        <v>1</v>
      </c>
      <c r="AL239">
        <v>1</v>
      </c>
      <c r="AN239">
        <v>0</v>
      </c>
      <c r="AO239">
        <v>1</v>
      </c>
      <c r="AP239">
        <v>0</v>
      </c>
      <c r="AQ239">
        <v>0</v>
      </c>
      <c r="AR239">
        <v>0</v>
      </c>
      <c r="AS239" t="s">
        <v>3</v>
      </c>
      <c r="AT239">
        <v>0.56000000000000005</v>
      </c>
      <c r="AU239" t="s">
        <v>3</v>
      </c>
      <c r="AV239">
        <v>0</v>
      </c>
      <c r="AW239">
        <v>2</v>
      </c>
      <c r="AX239">
        <v>31303948</v>
      </c>
      <c r="AY239">
        <v>1</v>
      </c>
      <c r="AZ239">
        <v>0</v>
      </c>
      <c r="BA239">
        <v>239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CX239">
        <f>Y239*Source!I105</f>
        <v>0.36400000000000005</v>
      </c>
      <c r="CY239">
        <f>AB239</f>
        <v>65.709999999999994</v>
      </c>
      <c r="CZ239">
        <f>AF239</f>
        <v>65.709999999999994</v>
      </c>
      <c r="DA239">
        <f>AJ239</f>
        <v>1</v>
      </c>
      <c r="DB239">
        <f t="shared" si="26"/>
        <v>36.799999999999997</v>
      </c>
      <c r="DC239">
        <f t="shared" si="27"/>
        <v>6.5</v>
      </c>
    </row>
    <row r="240" spans="1:107" x14ac:dyDescent="0.2">
      <c r="A240">
        <f>ROW(Source!A105)</f>
        <v>105</v>
      </c>
      <c r="B240">
        <v>31303232</v>
      </c>
      <c r="C240">
        <v>31303933</v>
      </c>
      <c r="D240">
        <v>29862035</v>
      </c>
      <c r="E240">
        <v>1</v>
      </c>
      <c r="F240">
        <v>1</v>
      </c>
      <c r="G240">
        <v>1</v>
      </c>
      <c r="H240">
        <v>3</v>
      </c>
      <c r="I240" t="s">
        <v>280</v>
      </c>
      <c r="J240" t="s">
        <v>282</v>
      </c>
      <c r="K240" t="s">
        <v>281</v>
      </c>
      <c r="L240">
        <v>1339</v>
      </c>
      <c r="N240">
        <v>1007</v>
      </c>
      <c r="O240" t="s">
        <v>135</v>
      </c>
      <c r="P240" t="s">
        <v>135</v>
      </c>
      <c r="Q240">
        <v>1</v>
      </c>
      <c r="W240">
        <v>0</v>
      </c>
      <c r="X240">
        <v>-35545874</v>
      </c>
      <c r="Y240">
        <v>0.05</v>
      </c>
      <c r="AA240">
        <v>55.26</v>
      </c>
      <c r="AB240">
        <v>0</v>
      </c>
      <c r="AC240">
        <v>0</v>
      </c>
      <c r="AD240">
        <v>0</v>
      </c>
      <c r="AE240">
        <v>55.26</v>
      </c>
      <c r="AF240">
        <v>0</v>
      </c>
      <c r="AG240">
        <v>0</v>
      </c>
      <c r="AH240">
        <v>0</v>
      </c>
      <c r="AI240">
        <v>1</v>
      </c>
      <c r="AJ240">
        <v>1</v>
      </c>
      <c r="AK240">
        <v>1</v>
      </c>
      <c r="AL240">
        <v>1</v>
      </c>
      <c r="AN240">
        <v>0</v>
      </c>
      <c r="AO240">
        <v>1</v>
      </c>
      <c r="AP240">
        <v>0</v>
      </c>
      <c r="AQ240">
        <v>0</v>
      </c>
      <c r="AR240">
        <v>0</v>
      </c>
      <c r="AS240" t="s">
        <v>3</v>
      </c>
      <c r="AT240">
        <v>0.05</v>
      </c>
      <c r="AU240" t="s">
        <v>3</v>
      </c>
      <c r="AV240">
        <v>0</v>
      </c>
      <c r="AW240">
        <v>2</v>
      </c>
      <c r="AX240">
        <v>31303949</v>
      </c>
      <c r="AY240">
        <v>1</v>
      </c>
      <c r="AZ240">
        <v>0</v>
      </c>
      <c r="BA240">
        <v>240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CX240">
        <f>Y240*Source!I105</f>
        <v>3.2500000000000001E-2</v>
      </c>
      <c r="CY240">
        <f>AA240</f>
        <v>55.26</v>
      </c>
      <c r="CZ240">
        <f>AE240</f>
        <v>55.26</v>
      </c>
      <c r="DA240">
        <f>AI240</f>
        <v>1</v>
      </c>
      <c r="DB240">
        <f t="shared" si="26"/>
        <v>2.8</v>
      </c>
      <c r="DC240">
        <f t="shared" si="27"/>
        <v>0</v>
      </c>
    </row>
    <row r="241" spans="1:107" x14ac:dyDescent="0.2">
      <c r="A241">
        <f>ROW(Source!A105)</f>
        <v>105</v>
      </c>
      <c r="B241">
        <v>31303232</v>
      </c>
      <c r="C241">
        <v>31303933</v>
      </c>
      <c r="D241">
        <v>29863559</v>
      </c>
      <c r="E241">
        <v>1</v>
      </c>
      <c r="F241">
        <v>1</v>
      </c>
      <c r="G241">
        <v>1</v>
      </c>
      <c r="H241">
        <v>3</v>
      </c>
      <c r="I241" t="s">
        <v>391</v>
      </c>
      <c r="J241" t="s">
        <v>393</v>
      </c>
      <c r="K241" t="s">
        <v>392</v>
      </c>
      <c r="L241">
        <v>1339</v>
      </c>
      <c r="N241">
        <v>1007</v>
      </c>
      <c r="O241" t="s">
        <v>135</v>
      </c>
      <c r="P241" t="s">
        <v>135</v>
      </c>
      <c r="Q241">
        <v>1</v>
      </c>
      <c r="W241">
        <v>0</v>
      </c>
      <c r="X241">
        <v>342151950</v>
      </c>
      <c r="Y241">
        <v>5</v>
      </c>
      <c r="AA241">
        <v>280.60000000000002</v>
      </c>
      <c r="AB241">
        <v>0</v>
      </c>
      <c r="AC241">
        <v>0</v>
      </c>
      <c r="AD241">
        <v>0</v>
      </c>
      <c r="AE241">
        <v>280.60000000000002</v>
      </c>
      <c r="AF241">
        <v>0</v>
      </c>
      <c r="AG241">
        <v>0</v>
      </c>
      <c r="AH241">
        <v>0</v>
      </c>
      <c r="AI241">
        <v>1</v>
      </c>
      <c r="AJ241">
        <v>1</v>
      </c>
      <c r="AK241">
        <v>1</v>
      </c>
      <c r="AL241">
        <v>1</v>
      </c>
      <c r="AN241">
        <v>0</v>
      </c>
      <c r="AO241">
        <v>1</v>
      </c>
      <c r="AP241">
        <v>0</v>
      </c>
      <c r="AQ241">
        <v>0</v>
      </c>
      <c r="AR241">
        <v>0</v>
      </c>
      <c r="AS241" t="s">
        <v>3</v>
      </c>
      <c r="AT241">
        <v>5</v>
      </c>
      <c r="AU241" t="s">
        <v>3</v>
      </c>
      <c r="AV241">
        <v>0</v>
      </c>
      <c r="AW241">
        <v>2</v>
      </c>
      <c r="AX241">
        <v>31303950</v>
      </c>
      <c r="AY241">
        <v>1</v>
      </c>
      <c r="AZ241">
        <v>0</v>
      </c>
      <c r="BA241">
        <v>241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CX241">
        <f>Y241*Source!I105</f>
        <v>3.25</v>
      </c>
      <c r="CY241">
        <f>AA241</f>
        <v>280.60000000000002</v>
      </c>
      <c r="CZ241">
        <f>AE241</f>
        <v>280.60000000000002</v>
      </c>
      <c r="DA241">
        <f>AI241</f>
        <v>1</v>
      </c>
      <c r="DB241">
        <f t="shared" si="26"/>
        <v>1403</v>
      </c>
      <c r="DC241">
        <f t="shared" si="27"/>
        <v>0</v>
      </c>
    </row>
    <row r="242" spans="1:107" x14ac:dyDescent="0.2">
      <c r="A242">
        <f>ROW(Source!A105)</f>
        <v>105</v>
      </c>
      <c r="B242">
        <v>31303232</v>
      </c>
      <c r="C242">
        <v>31303933</v>
      </c>
      <c r="D242">
        <v>29876690</v>
      </c>
      <c r="E242">
        <v>1</v>
      </c>
      <c r="F242">
        <v>1</v>
      </c>
      <c r="G242">
        <v>1</v>
      </c>
      <c r="H242">
        <v>3</v>
      </c>
      <c r="I242" t="s">
        <v>360</v>
      </c>
      <c r="J242" t="s">
        <v>362</v>
      </c>
      <c r="K242" t="s">
        <v>361</v>
      </c>
      <c r="L242">
        <v>1327</v>
      </c>
      <c r="N242">
        <v>1005</v>
      </c>
      <c r="O242" t="s">
        <v>73</v>
      </c>
      <c r="P242" t="s">
        <v>73</v>
      </c>
      <c r="Q242">
        <v>1</v>
      </c>
      <c r="W242">
        <v>0</v>
      </c>
      <c r="X242">
        <v>-1320103649</v>
      </c>
      <c r="Y242">
        <v>100</v>
      </c>
      <c r="AA242">
        <v>70.099999999999994</v>
      </c>
      <c r="AB242">
        <v>0</v>
      </c>
      <c r="AC242">
        <v>0</v>
      </c>
      <c r="AD242">
        <v>0</v>
      </c>
      <c r="AE242">
        <v>70.099999999999994</v>
      </c>
      <c r="AF242">
        <v>0</v>
      </c>
      <c r="AG242">
        <v>0</v>
      </c>
      <c r="AH242">
        <v>0</v>
      </c>
      <c r="AI242">
        <v>1</v>
      </c>
      <c r="AJ242">
        <v>1</v>
      </c>
      <c r="AK242">
        <v>1</v>
      </c>
      <c r="AL242">
        <v>1</v>
      </c>
      <c r="AN242">
        <v>0</v>
      </c>
      <c r="AO242">
        <v>0</v>
      </c>
      <c r="AP242">
        <v>1</v>
      </c>
      <c r="AQ242">
        <v>0</v>
      </c>
      <c r="AR242">
        <v>0</v>
      </c>
      <c r="AS242" t="s">
        <v>3</v>
      </c>
      <c r="AT242">
        <v>100</v>
      </c>
      <c r="AU242" t="s">
        <v>3</v>
      </c>
      <c r="AV242">
        <v>0</v>
      </c>
      <c r="AW242">
        <v>1</v>
      </c>
      <c r="AX242">
        <v>-1</v>
      </c>
      <c r="AY242">
        <v>0</v>
      </c>
      <c r="AZ242">
        <v>0</v>
      </c>
      <c r="BA242" t="s">
        <v>3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CX242">
        <f>Y242*Source!I105</f>
        <v>65</v>
      </c>
      <c r="CY242">
        <f>AA242</f>
        <v>70.099999999999994</v>
      </c>
      <c r="CZ242">
        <f>AE242</f>
        <v>70.099999999999994</v>
      </c>
      <c r="DA242">
        <f>AI242</f>
        <v>1</v>
      </c>
      <c r="DB242">
        <f t="shared" si="26"/>
        <v>7010</v>
      </c>
      <c r="DC242">
        <f t="shared" si="27"/>
        <v>0</v>
      </c>
    </row>
    <row r="243" spans="1:107" x14ac:dyDescent="0.2">
      <c r="A243">
        <f>ROW(Source!A107)</f>
        <v>107</v>
      </c>
      <c r="B243">
        <v>31303232</v>
      </c>
      <c r="C243">
        <v>31303953</v>
      </c>
      <c r="D243">
        <v>28880684</v>
      </c>
      <c r="E243">
        <v>1</v>
      </c>
      <c r="F243">
        <v>1</v>
      </c>
      <c r="G243">
        <v>1</v>
      </c>
      <c r="H243">
        <v>1</v>
      </c>
      <c r="I243" t="s">
        <v>738</v>
      </c>
      <c r="J243" t="s">
        <v>3</v>
      </c>
      <c r="K243" t="s">
        <v>739</v>
      </c>
      <c r="L243">
        <v>1191</v>
      </c>
      <c r="N243">
        <v>1013</v>
      </c>
      <c r="O243" t="s">
        <v>557</v>
      </c>
      <c r="P243" t="s">
        <v>557</v>
      </c>
      <c r="Q243">
        <v>1</v>
      </c>
      <c r="W243">
        <v>0</v>
      </c>
      <c r="X243">
        <v>-1081351934</v>
      </c>
      <c r="Y243">
        <v>62.81</v>
      </c>
      <c r="AA243">
        <v>0</v>
      </c>
      <c r="AB243">
        <v>0</v>
      </c>
      <c r="AC243">
        <v>0</v>
      </c>
      <c r="AD243">
        <v>9.4</v>
      </c>
      <c r="AE243">
        <v>0</v>
      </c>
      <c r="AF243">
        <v>0</v>
      </c>
      <c r="AG243">
        <v>0</v>
      </c>
      <c r="AH243">
        <v>9.4</v>
      </c>
      <c r="AI243">
        <v>1</v>
      </c>
      <c r="AJ243">
        <v>1</v>
      </c>
      <c r="AK243">
        <v>1</v>
      </c>
      <c r="AL243">
        <v>1</v>
      </c>
      <c r="AN243">
        <v>0</v>
      </c>
      <c r="AO243">
        <v>1</v>
      </c>
      <c r="AP243">
        <v>0</v>
      </c>
      <c r="AQ243">
        <v>0</v>
      </c>
      <c r="AR243">
        <v>0</v>
      </c>
      <c r="AS243" t="s">
        <v>3</v>
      </c>
      <c r="AT243">
        <v>62.81</v>
      </c>
      <c r="AU243" t="s">
        <v>3</v>
      </c>
      <c r="AV243">
        <v>1</v>
      </c>
      <c r="AW243">
        <v>2</v>
      </c>
      <c r="AX243">
        <v>31303964</v>
      </c>
      <c r="AY243">
        <v>1</v>
      </c>
      <c r="AZ243">
        <v>0</v>
      </c>
      <c r="BA243">
        <v>243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CX243">
        <f>Y243*Source!I107</f>
        <v>2.1983500000000005</v>
      </c>
      <c r="CY243">
        <f>AD243</f>
        <v>9.4</v>
      </c>
      <c r="CZ243">
        <f>AH243</f>
        <v>9.4</v>
      </c>
      <c r="DA243">
        <f>AL243</f>
        <v>1</v>
      </c>
      <c r="DB243">
        <f t="shared" si="26"/>
        <v>590.4</v>
      </c>
      <c r="DC243">
        <f t="shared" si="27"/>
        <v>0</v>
      </c>
    </row>
    <row r="244" spans="1:107" x14ac:dyDescent="0.2">
      <c r="A244">
        <f>ROW(Source!A107)</f>
        <v>107</v>
      </c>
      <c r="B244">
        <v>31303232</v>
      </c>
      <c r="C244">
        <v>31303953</v>
      </c>
      <c r="D244">
        <v>28880682</v>
      </c>
      <c r="E244">
        <v>1</v>
      </c>
      <c r="F244">
        <v>1</v>
      </c>
      <c r="G244">
        <v>1</v>
      </c>
      <c r="H244">
        <v>1</v>
      </c>
      <c r="I244" t="s">
        <v>564</v>
      </c>
      <c r="J244" t="s">
        <v>3</v>
      </c>
      <c r="K244" t="s">
        <v>565</v>
      </c>
      <c r="L244">
        <v>1191</v>
      </c>
      <c r="N244">
        <v>1013</v>
      </c>
      <c r="O244" t="s">
        <v>557</v>
      </c>
      <c r="P244" t="s">
        <v>557</v>
      </c>
      <c r="Q244">
        <v>1</v>
      </c>
      <c r="W244">
        <v>0</v>
      </c>
      <c r="X244">
        <v>-1417349443</v>
      </c>
      <c r="Y244">
        <v>2.82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1</v>
      </c>
      <c r="AJ244">
        <v>1</v>
      </c>
      <c r="AK244">
        <v>1</v>
      </c>
      <c r="AL244">
        <v>1</v>
      </c>
      <c r="AN244">
        <v>0</v>
      </c>
      <c r="AO244">
        <v>1</v>
      </c>
      <c r="AP244">
        <v>0</v>
      </c>
      <c r="AQ244">
        <v>0</v>
      </c>
      <c r="AR244">
        <v>0</v>
      </c>
      <c r="AS244" t="s">
        <v>3</v>
      </c>
      <c r="AT244">
        <v>2.82</v>
      </c>
      <c r="AU244" t="s">
        <v>3</v>
      </c>
      <c r="AV244">
        <v>2</v>
      </c>
      <c r="AW244">
        <v>2</v>
      </c>
      <c r="AX244">
        <v>31303965</v>
      </c>
      <c r="AY244">
        <v>1</v>
      </c>
      <c r="AZ244">
        <v>0</v>
      </c>
      <c r="BA244">
        <v>244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CX244">
        <f>Y244*Source!I107</f>
        <v>9.870000000000001E-2</v>
      </c>
      <c r="CY244">
        <f>AD244</f>
        <v>0</v>
      </c>
      <c r="CZ244">
        <f>AH244</f>
        <v>0</v>
      </c>
      <c r="DA244">
        <f>AL244</f>
        <v>1</v>
      </c>
      <c r="DB244">
        <f t="shared" si="26"/>
        <v>0</v>
      </c>
      <c r="DC244">
        <f t="shared" si="27"/>
        <v>0</v>
      </c>
    </row>
    <row r="245" spans="1:107" x14ac:dyDescent="0.2">
      <c r="A245">
        <f>ROW(Source!A107)</f>
        <v>107</v>
      </c>
      <c r="B245">
        <v>31303232</v>
      </c>
      <c r="C245">
        <v>31303953</v>
      </c>
      <c r="D245">
        <v>29938220</v>
      </c>
      <c r="E245">
        <v>1</v>
      </c>
      <c r="F245">
        <v>1</v>
      </c>
      <c r="G245">
        <v>1</v>
      </c>
      <c r="H245">
        <v>2</v>
      </c>
      <c r="I245" t="s">
        <v>566</v>
      </c>
      <c r="J245" t="s">
        <v>567</v>
      </c>
      <c r="K245" t="s">
        <v>568</v>
      </c>
      <c r="L245">
        <v>1368</v>
      </c>
      <c r="N245">
        <v>1011</v>
      </c>
      <c r="O245" t="s">
        <v>561</v>
      </c>
      <c r="P245" t="s">
        <v>561</v>
      </c>
      <c r="Q245">
        <v>1</v>
      </c>
      <c r="W245">
        <v>0</v>
      </c>
      <c r="X245">
        <v>1188625873</v>
      </c>
      <c r="Y245">
        <v>0.41</v>
      </c>
      <c r="AA245">
        <v>0</v>
      </c>
      <c r="AB245">
        <v>31.26</v>
      </c>
      <c r="AC245">
        <v>13.5</v>
      </c>
      <c r="AD245">
        <v>0</v>
      </c>
      <c r="AE245">
        <v>0</v>
      </c>
      <c r="AF245">
        <v>31.26</v>
      </c>
      <c r="AG245">
        <v>13.5</v>
      </c>
      <c r="AH245">
        <v>0</v>
      </c>
      <c r="AI245">
        <v>1</v>
      </c>
      <c r="AJ245">
        <v>1</v>
      </c>
      <c r="AK245">
        <v>1</v>
      </c>
      <c r="AL245">
        <v>1</v>
      </c>
      <c r="AN245">
        <v>0</v>
      </c>
      <c r="AO245">
        <v>1</v>
      </c>
      <c r="AP245">
        <v>0</v>
      </c>
      <c r="AQ245">
        <v>0</v>
      </c>
      <c r="AR245">
        <v>0</v>
      </c>
      <c r="AS245" t="s">
        <v>3</v>
      </c>
      <c r="AT245">
        <v>0.41</v>
      </c>
      <c r="AU245" t="s">
        <v>3</v>
      </c>
      <c r="AV245">
        <v>0</v>
      </c>
      <c r="AW245">
        <v>2</v>
      </c>
      <c r="AX245">
        <v>31303966</v>
      </c>
      <c r="AY245">
        <v>1</v>
      </c>
      <c r="AZ245">
        <v>0</v>
      </c>
      <c r="BA245">
        <v>245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CX245">
        <f>Y245*Source!I107</f>
        <v>1.435E-2</v>
      </c>
      <c r="CY245">
        <f>AB245</f>
        <v>31.26</v>
      </c>
      <c r="CZ245">
        <f>AF245</f>
        <v>31.26</v>
      </c>
      <c r="DA245">
        <f>AJ245</f>
        <v>1</v>
      </c>
      <c r="DB245">
        <f t="shared" si="26"/>
        <v>12.8</v>
      </c>
      <c r="DC245">
        <f t="shared" si="27"/>
        <v>5.5</v>
      </c>
    </row>
    <row r="246" spans="1:107" x14ac:dyDescent="0.2">
      <c r="A246">
        <f>ROW(Source!A107)</f>
        <v>107</v>
      </c>
      <c r="B246">
        <v>31303232</v>
      </c>
      <c r="C246">
        <v>31303953</v>
      </c>
      <c r="D246">
        <v>29939320</v>
      </c>
      <c r="E246">
        <v>1</v>
      </c>
      <c r="F246">
        <v>1</v>
      </c>
      <c r="G246">
        <v>1</v>
      </c>
      <c r="H246">
        <v>2</v>
      </c>
      <c r="I246" t="s">
        <v>579</v>
      </c>
      <c r="J246" t="s">
        <v>580</v>
      </c>
      <c r="K246" t="s">
        <v>581</v>
      </c>
      <c r="L246">
        <v>1368</v>
      </c>
      <c r="N246">
        <v>1011</v>
      </c>
      <c r="O246" t="s">
        <v>561</v>
      </c>
      <c r="P246" t="s">
        <v>561</v>
      </c>
      <c r="Q246">
        <v>1</v>
      </c>
      <c r="W246">
        <v>0</v>
      </c>
      <c r="X246">
        <v>1372534845</v>
      </c>
      <c r="Y246">
        <v>2.41</v>
      </c>
      <c r="AA246">
        <v>0</v>
      </c>
      <c r="AB246">
        <v>65.709999999999994</v>
      </c>
      <c r="AC246">
        <v>11.6</v>
      </c>
      <c r="AD246">
        <v>0</v>
      </c>
      <c r="AE246">
        <v>0</v>
      </c>
      <c r="AF246">
        <v>65.709999999999994</v>
      </c>
      <c r="AG246">
        <v>11.6</v>
      </c>
      <c r="AH246">
        <v>0</v>
      </c>
      <c r="AI246">
        <v>1</v>
      </c>
      <c r="AJ246">
        <v>1</v>
      </c>
      <c r="AK246">
        <v>1</v>
      </c>
      <c r="AL246">
        <v>1</v>
      </c>
      <c r="AN246">
        <v>0</v>
      </c>
      <c r="AO246">
        <v>1</v>
      </c>
      <c r="AP246">
        <v>0</v>
      </c>
      <c r="AQ246">
        <v>0</v>
      </c>
      <c r="AR246">
        <v>0</v>
      </c>
      <c r="AS246" t="s">
        <v>3</v>
      </c>
      <c r="AT246">
        <v>2.41</v>
      </c>
      <c r="AU246" t="s">
        <v>3</v>
      </c>
      <c r="AV246">
        <v>0</v>
      </c>
      <c r="AW246">
        <v>2</v>
      </c>
      <c r="AX246">
        <v>31303967</v>
      </c>
      <c r="AY246">
        <v>1</v>
      </c>
      <c r="AZ246">
        <v>0</v>
      </c>
      <c r="BA246">
        <v>246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CX246">
        <f>Y246*Source!I107</f>
        <v>8.4350000000000008E-2</v>
      </c>
      <c r="CY246">
        <f>AB246</f>
        <v>65.709999999999994</v>
      </c>
      <c r="CZ246">
        <f>AF246</f>
        <v>65.709999999999994</v>
      </c>
      <c r="DA246">
        <f>AJ246</f>
        <v>1</v>
      </c>
      <c r="DB246">
        <f t="shared" si="26"/>
        <v>158.4</v>
      </c>
      <c r="DC246">
        <f t="shared" si="27"/>
        <v>28</v>
      </c>
    </row>
    <row r="247" spans="1:107" x14ac:dyDescent="0.2">
      <c r="A247">
        <f>ROW(Source!A107)</f>
        <v>107</v>
      </c>
      <c r="B247">
        <v>31303232</v>
      </c>
      <c r="C247">
        <v>31303953</v>
      </c>
      <c r="D247">
        <v>29939624</v>
      </c>
      <c r="E247">
        <v>1</v>
      </c>
      <c r="F247">
        <v>1</v>
      </c>
      <c r="G247">
        <v>1</v>
      </c>
      <c r="H247">
        <v>2</v>
      </c>
      <c r="I247" t="s">
        <v>740</v>
      </c>
      <c r="J247" t="s">
        <v>741</v>
      </c>
      <c r="K247" t="s">
        <v>742</v>
      </c>
      <c r="L247">
        <v>1368</v>
      </c>
      <c r="N247">
        <v>1011</v>
      </c>
      <c r="O247" t="s">
        <v>561</v>
      </c>
      <c r="P247" t="s">
        <v>561</v>
      </c>
      <c r="Q247">
        <v>1</v>
      </c>
      <c r="W247">
        <v>0</v>
      </c>
      <c r="X247">
        <v>-353815937</v>
      </c>
      <c r="Y247">
        <v>5.8</v>
      </c>
      <c r="AA247">
        <v>0</v>
      </c>
      <c r="AB247">
        <v>8.1</v>
      </c>
      <c r="AC247">
        <v>0</v>
      </c>
      <c r="AD247">
        <v>0</v>
      </c>
      <c r="AE247">
        <v>0</v>
      </c>
      <c r="AF247">
        <v>8.1</v>
      </c>
      <c r="AG247">
        <v>0</v>
      </c>
      <c r="AH247">
        <v>0</v>
      </c>
      <c r="AI247">
        <v>1</v>
      </c>
      <c r="AJ247">
        <v>1</v>
      </c>
      <c r="AK247">
        <v>1</v>
      </c>
      <c r="AL247">
        <v>1</v>
      </c>
      <c r="AN247">
        <v>0</v>
      </c>
      <c r="AO247">
        <v>1</v>
      </c>
      <c r="AP247">
        <v>0</v>
      </c>
      <c r="AQ247">
        <v>0</v>
      </c>
      <c r="AR247">
        <v>0</v>
      </c>
      <c r="AS247" t="s">
        <v>3</v>
      </c>
      <c r="AT247">
        <v>5.8</v>
      </c>
      <c r="AU247" t="s">
        <v>3</v>
      </c>
      <c r="AV247">
        <v>0</v>
      </c>
      <c r="AW247">
        <v>2</v>
      </c>
      <c r="AX247">
        <v>31303968</v>
      </c>
      <c r="AY247">
        <v>1</v>
      </c>
      <c r="AZ247">
        <v>0</v>
      </c>
      <c r="BA247">
        <v>247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CX247">
        <f>Y247*Source!I107</f>
        <v>0.20300000000000001</v>
      </c>
      <c r="CY247">
        <f>AB247</f>
        <v>8.1</v>
      </c>
      <c r="CZ247">
        <f>AF247</f>
        <v>8.1</v>
      </c>
      <c r="DA247">
        <f>AJ247</f>
        <v>1</v>
      </c>
      <c r="DB247">
        <f t="shared" si="26"/>
        <v>47</v>
      </c>
      <c r="DC247">
        <f t="shared" si="27"/>
        <v>0</v>
      </c>
    </row>
    <row r="248" spans="1:107" x14ac:dyDescent="0.2">
      <c r="A248">
        <f>ROW(Source!A107)</f>
        <v>107</v>
      </c>
      <c r="B248">
        <v>31303232</v>
      </c>
      <c r="C248">
        <v>31303953</v>
      </c>
      <c r="D248">
        <v>29857538</v>
      </c>
      <c r="E248">
        <v>1</v>
      </c>
      <c r="F248">
        <v>1</v>
      </c>
      <c r="G248">
        <v>1</v>
      </c>
      <c r="H248">
        <v>3</v>
      </c>
      <c r="I248" t="s">
        <v>649</v>
      </c>
      <c r="J248" t="s">
        <v>650</v>
      </c>
      <c r="K248" t="s">
        <v>651</v>
      </c>
      <c r="L248">
        <v>1339</v>
      </c>
      <c r="N248">
        <v>1007</v>
      </c>
      <c r="O248" t="s">
        <v>135</v>
      </c>
      <c r="P248" t="s">
        <v>135</v>
      </c>
      <c r="Q248">
        <v>1</v>
      </c>
      <c r="W248">
        <v>0</v>
      </c>
      <c r="X248">
        <v>-1660354250</v>
      </c>
      <c r="Y248">
        <v>0.1</v>
      </c>
      <c r="AA248">
        <v>2.44</v>
      </c>
      <c r="AB248">
        <v>0</v>
      </c>
      <c r="AC248">
        <v>0</v>
      </c>
      <c r="AD248">
        <v>0</v>
      </c>
      <c r="AE248">
        <v>2.44</v>
      </c>
      <c r="AF248">
        <v>0</v>
      </c>
      <c r="AG248">
        <v>0</v>
      </c>
      <c r="AH248">
        <v>0</v>
      </c>
      <c r="AI248">
        <v>1</v>
      </c>
      <c r="AJ248">
        <v>1</v>
      </c>
      <c r="AK248">
        <v>1</v>
      </c>
      <c r="AL248">
        <v>1</v>
      </c>
      <c r="AN248">
        <v>0</v>
      </c>
      <c r="AO248">
        <v>1</v>
      </c>
      <c r="AP248">
        <v>0</v>
      </c>
      <c r="AQ248">
        <v>0</v>
      </c>
      <c r="AR248">
        <v>0</v>
      </c>
      <c r="AS248" t="s">
        <v>3</v>
      </c>
      <c r="AT248">
        <v>0.1</v>
      </c>
      <c r="AU248" t="s">
        <v>3</v>
      </c>
      <c r="AV248">
        <v>0</v>
      </c>
      <c r="AW248">
        <v>2</v>
      </c>
      <c r="AX248">
        <v>31303969</v>
      </c>
      <c r="AY248">
        <v>1</v>
      </c>
      <c r="AZ248">
        <v>0</v>
      </c>
      <c r="BA248">
        <v>248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CX248">
        <f>Y248*Source!I107</f>
        <v>3.5000000000000005E-3</v>
      </c>
      <c r="CY248">
        <f>AA248</f>
        <v>2.44</v>
      </c>
      <c r="CZ248">
        <f>AE248</f>
        <v>2.44</v>
      </c>
      <c r="DA248">
        <f>AI248</f>
        <v>1</v>
      </c>
      <c r="DB248">
        <f t="shared" si="26"/>
        <v>0.2</v>
      </c>
      <c r="DC248">
        <f t="shared" si="27"/>
        <v>0</v>
      </c>
    </row>
    <row r="249" spans="1:107" x14ac:dyDescent="0.2">
      <c r="A249">
        <f>ROW(Source!A107)</f>
        <v>107</v>
      </c>
      <c r="B249">
        <v>31303232</v>
      </c>
      <c r="C249">
        <v>31303953</v>
      </c>
      <c r="D249">
        <v>29859024</v>
      </c>
      <c r="E249">
        <v>1</v>
      </c>
      <c r="F249">
        <v>1</v>
      </c>
      <c r="G249">
        <v>1</v>
      </c>
      <c r="H249">
        <v>3</v>
      </c>
      <c r="I249" t="s">
        <v>743</v>
      </c>
      <c r="J249" t="s">
        <v>744</v>
      </c>
      <c r="K249" t="s">
        <v>745</v>
      </c>
      <c r="L249">
        <v>1348</v>
      </c>
      <c r="N249">
        <v>1009</v>
      </c>
      <c r="O249" t="s">
        <v>37</v>
      </c>
      <c r="P249" t="s">
        <v>37</v>
      </c>
      <c r="Q249">
        <v>1000</v>
      </c>
      <c r="W249">
        <v>0</v>
      </c>
      <c r="X249">
        <v>-1506867946</v>
      </c>
      <c r="Y249">
        <v>0.02</v>
      </c>
      <c r="AA249">
        <v>9424</v>
      </c>
      <c r="AB249">
        <v>0</v>
      </c>
      <c r="AC249">
        <v>0</v>
      </c>
      <c r="AD249">
        <v>0</v>
      </c>
      <c r="AE249">
        <v>9424</v>
      </c>
      <c r="AF249">
        <v>0</v>
      </c>
      <c r="AG249">
        <v>0</v>
      </c>
      <c r="AH249">
        <v>0</v>
      </c>
      <c r="AI249">
        <v>1</v>
      </c>
      <c r="AJ249">
        <v>1</v>
      </c>
      <c r="AK249">
        <v>1</v>
      </c>
      <c r="AL249">
        <v>1</v>
      </c>
      <c r="AN249">
        <v>0</v>
      </c>
      <c r="AO249">
        <v>1</v>
      </c>
      <c r="AP249">
        <v>0</v>
      </c>
      <c r="AQ249">
        <v>0</v>
      </c>
      <c r="AR249">
        <v>0</v>
      </c>
      <c r="AS249" t="s">
        <v>3</v>
      </c>
      <c r="AT249">
        <v>0.02</v>
      </c>
      <c r="AU249" t="s">
        <v>3</v>
      </c>
      <c r="AV249">
        <v>0</v>
      </c>
      <c r="AW249">
        <v>2</v>
      </c>
      <c r="AX249">
        <v>31303970</v>
      </c>
      <c r="AY249">
        <v>1</v>
      </c>
      <c r="AZ249">
        <v>0</v>
      </c>
      <c r="BA249">
        <v>249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CX249">
        <f>Y249*Source!I107</f>
        <v>7.000000000000001E-4</v>
      </c>
      <c r="CY249">
        <f>AA249</f>
        <v>9424</v>
      </c>
      <c r="CZ249">
        <f>AE249</f>
        <v>9424</v>
      </c>
      <c r="DA249">
        <f>AI249</f>
        <v>1</v>
      </c>
      <c r="DB249">
        <f t="shared" si="26"/>
        <v>188.5</v>
      </c>
      <c r="DC249">
        <f t="shared" si="27"/>
        <v>0</v>
      </c>
    </row>
    <row r="250" spans="1:107" x14ac:dyDescent="0.2">
      <c r="A250">
        <f>ROW(Source!A107)</f>
        <v>107</v>
      </c>
      <c r="B250">
        <v>31303232</v>
      </c>
      <c r="C250">
        <v>31303953</v>
      </c>
      <c r="D250">
        <v>29862382</v>
      </c>
      <c r="E250">
        <v>1</v>
      </c>
      <c r="F250">
        <v>1</v>
      </c>
      <c r="G250">
        <v>1</v>
      </c>
      <c r="H250">
        <v>3</v>
      </c>
      <c r="I250" t="s">
        <v>746</v>
      </c>
      <c r="J250" t="s">
        <v>747</v>
      </c>
      <c r="K250" t="s">
        <v>748</v>
      </c>
      <c r="L250">
        <v>1348</v>
      </c>
      <c r="N250">
        <v>1009</v>
      </c>
      <c r="O250" t="s">
        <v>37</v>
      </c>
      <c r="P250" t="s">
        <v>37</v>
      </c>
      <c r="Q250">
        <v>1000</v>
      </c>
      <c r="W250">
        <v>0</v>
      </c>
      <c r="X250">
        <v>570660090</v>
      </c>
      <c r="Y250">
        <v>0.15</v>
      </c>
      <c r="AA250">
        <v>300</v>
      </c>
      <c r="AB250">
        <v>0</v>
      </c>
      <c r="AC250">
        <v>0</v>
      </c>
      <c r="AD250">
        <v>0</v>
      </c>
      <c r="AE250">
        <v>300</v>
      </c>
      <c r="AF250">
        <v>0</v>
      </c>
      <c r="AG250">
        <v>0</v>
      </c>
      <c r="AH250">
        <v>0</v>
      </c>
      <c r="AI250">
        <v>1</v>
      </c>
      <c r="AJ250">
        <v>1</v>
      </c>
      <c r="AK250">
        <v>1</v>
      </c>
      <c r="AL250">
        <v>1</v>
      </c>
      <c r="AN250">
        <v>0</v>
      </c>
      <c r="AO250">
        <v>1</v>
      </c>
      <c r="AP250">
        <v>0</v>
      </c>
      <c r="AQ250">
        <v>0</v>
      </c>
      <c r="AR250">
        <v>0</v>
      </c>
      <c r="AS250" t="s">
        <v>3</v>
      </c>
      <c r="AT250">
        <v>0.15</v>
      </c>
      <c r="AU250" t="s">
        <v>3</v>
      </c>
      <c r="AV250">
        <v>0</v>
      </c>
      <c r="AW250">
        <v>2</v>
      </c>
      <c r="AX250">
        <v>31303971</v>
      </c>
      <c r="AY250">
        <v>1</v>
      </c>
      <c r="AZ250">
        <v>0</v>
      </c>
      <c r="BA250">
        <v>250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CX250">
        <f>Y250*Source!I107</f>
        <v>5.2500000000000003E-3</v>
      </c>
      <c r="CY250">
        <f>AA250</f>
        <v>300</v>
      </c>
      <c r="CZ250">
        <f>AE250</f>
        <v>300</v>
      </c>
      <c r="DA250">
        <f>AI250</f>
        <v>1</v>
      </c>
      <c r="DB250">
        <f t="shared" si="26"/>
        <v>45</v>
      </c>
      <c r="DC250">
        <f t="shared" si="27"/>
        <v>0</v>
      </c>
    </row>
    <row r="251" spans="1:107" x14ac:dyDescent="0.2">
      <c r="A251">
        <f>ROW(Source!A107)</f>
        <v>107</v>
      </c>
      <c r="B251">
        <v>31303232</v>
      </c>
      <c r="C251">
        <v>31303953</v>
      </c>
      <c r="D251">
        <v>29878322</v>
      </c>
      <c r="E251">
        <v>1</v>
      </c>
      <c r="F251">
        <v>1</v>
      </c>
      <c r="G251">
        <v>1</v>
      </c>
      <c r="H251">
        <v>3</v>
      </c>
      <c r="I251" t="s">
        <v>749</v>
      </c>
      <c r="J251" t="s">
        <v>750</v>
      </c>
      <c r="K251" t="s">
        <v>751</v>
      </c>
      <c r="L251">
        <v>1348</v>
      </c>
      <c r="N251">
        <v>1009</v>
      </c>
      <c r="O251" t="s">
        <v>37</v>
      </c>
      <c r="P251" t="s">
        <v>37</v>
      </c>
      <c r="Q251">
        <v>1000</v>
      </c>
      <c r="W251">
        <v>0</v>
      </c>
      <c r="X251">
        <v>-263122178</v>
      </c>
      <c r="Y251">
        <v>2.09</v>
      </c>
      <c r="AA251">
        <v>7571</v>
      </c>
      <c r="AB251">
        <v>0</v>
      </c>
      <c r="AC251">
        <v>0</v>
      </c>
      <c r="AD251">
        <v>0</v>
      </c>
      <c r="AE251">
        <v>7571</v>
      </c>
      <c r="AF251">
        <v>0</v>
      </c>
      <c r="AG251">
        <v>0</v>
      </c>
      <c r="AH251">
        <v>0</v>
      </c>
      <c r="AI251">
        <v>1</v>
      </c>
      <c r="AJ251">
        <v>1</v>
      </c>
      <c r="AK251">
        <v>1</v>
      </c>
      <c r="AL251">
        <v>1</v>
      </c>
      <c r="AN251">
        <v>0</v>
      </c>
      <c r="AO251">
        <v>1</v>
      </c>
      <c r="AP251">
        <v>0</v>
      </c>
      <c r="AQ251">
        <v>0</v>
      </c>
      <c r="AR251">
        <v>0</v>
      </c>
      <c r="AS251" t="s">
        <v>3</v>
      </c>
      <c r="AT251">
        <v>2.09</v>
      </c>
      <c r="AU251" t="s">
        <v>3</v>
      </c>
      <c r="AV251">
        <v>0</v>
      </c>
      <c r="AW251">
        <v>2</v>
      </c>
      <c r="AX251">
        <v>31303972</v>
      </c>
      <c r="AY251">
        <v>1</v>
      </c>
      <c r="AZ251">
        <v>0</v>
      </c>
      <c r="BA251">
        <v>251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CX251">
        <f>Y251*Source!I107</f>
        <v>7.3150000000000007E-2</v>
      </c>
      <c r="CY251">
        <f>AA251</f>
        <v>7571</v>
      </c>
      <c r="CZ251">
        <f>AE251</f>
        <v>7571</v>
      </c>
      <c r="DA251">
        <f>AI251</f>
        <v>1</v>
      </c>
      <c r="DB251">
        <f t="shared" si="26"/>
        <v>15823.4</v>
      </c>
      <c r="DC251">
        <f t="shared" si="27"/>
        <v>0</v>
      </c>
    </row>
    <row r="252" spans="1:107" x14ac:dyDescent="0.2">
      <c r="A252">
        <f>ROW(Source!A107)</f>
        <v>107</v>
      </c>
      <c r="B252">
        <v>31303232</v>
      </c>
      <c r="C252">
        <v>31303953</v>
      </c>
      <c r="D252">
        <v>29887945</v>
      </c>
      <c r="E252">
        <v>1</v>
      </c>
      <c r="F252">
        <v>1</v>
      </c>
      <c r="G252">
        <v>1</v>
      </c>
      <c r="H252">
        <v>3</v>
      </c>
      <c r="I252" t="s">
        <v>371</v>
      </c>
      <c r="J252" t="s">
        <v>374</v>
      </c>
      <c r="K252" t="s">
        <v>372</v>
      </c>
      <c r="L252">
        <v>1301</v>
      </c>
      <c r="N252">
        <v>1003</v>
      </c>
      <c r="O252" t="s">
        <v>373</v>
      </c>
      <c r="P252" t="s">
        <v>373</v>
      </c>
      <c r="Q252">
        <v>1</v>
      </c>
      <c r="W252">
        <v>0</v>
      </c>
      <c r="X252">
        <v>435765961</v>
      </c>
      <c r="Y252">
        <v>102</v>
      </c>
      <c r="AA252">
        <v>18.899999999999999</v>
      </c>
      <c r="AB252">
        <v>0</v>
      </c>
      <c r="AC252">
        <v>0</v>
      </c>
      <c r="AD252">
        <v>0</v>
      </c>
      <c r="AE252">
        <v>18.899999999999999</v>
      </c>
      <c r="AF252">
        <v>0</v>
      </c>
      <c r="AG252">
        <v>0</v>
      </c>
      <c r="AH252">
        <v>0</v>
      </c>
      <c r="AI252">
        <v>1</v>
      </c>
      <c r="AJ252">
        <v>1</v>
      </c>
      <c r="AK252">
        <v>1</v>
      </c>
      <c r="AL252">
        <v>1</v>
      </c>
      <c r="AN252">
        <v>0</v>
      </c>
      <c r="AO252">
        <v>0</v>
      </c>
      <c r="AP252">
        <v>1</v>
      </c>
      <c r="AQ252">
        <v>0</v>
      </c>
      <c r="AR252">
        <v>0</v>
      </c>
      <c r="AS252" t="s">
        <v>3</v>
      </c>
      <c r="AT252">
        <v>102</v>
      </c>
      <c r="AU252" t="s">
        <v>3</v>
      </c>
      <c r="AV252">
        <v>0</v>
      </c>
      <c r="AW252">
        <v>1</v>
      </c>
      <c r="AX252">
        <v>-1</v>
      </c>
      <c r="AY252">
        <v>0</v>
      </c>
      <c r="AZ252">
        <v>0</v>
      </c>
      <c r="BA252" t="s">
        <v>3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CX252">
        <f>Y252*Source!I107</f>
        <v>3.5700000000000003</v>
      </c>
      <c r="CY252">
        <f>AA252</f>
        <v>18.899999999999999</v>
      </c>
      <c r="CZ252">
        <f>AE252</f>
        <v>18.899999999999999</v>
      </c>
      <c r="DA252">
        <f>AI252</f>
        <v>1</v>
      </c>
      <c r="DB252">
        <f t="shared" si="26"/>
        <v>1927.8</v>
      </c>
      <c r="DC252">
        <f t="shared" si="27"/>
        <v>0</v>
      </c>
    </row>
    <row r="253" spans="1:107" x14ac:dyDescent="0.2">
      <c r="A253">
        <f>ROW(Source!A110)</f>
        <v>110</v>
      </c>
      <c r="B253">
        <v>31303232</v>
      </c>
      <c r="C253">
        <v>31304088</v>
      </c>
      <c r="D253">
        <v>28880804</v>
      </c>
      <c r="E253">
        <v>1</v>
      </c>
      <c r="F253">
        <v>1</v>
      </c>
      <c r="G253">
        <v>1</v>
      </c>
      <c r="H253">
        <v>1</v>
      </c>
      <c r="I253" t="s">
        <v>555</v>
      </c>
      <c r="J253" t="s">
        <v>3</v>
      </c>
      <c r="K253" t="s">
        <v>556</v>
      </c>
      <c r="L253">
        <v>1191</v>
      </c>
      <c r="N253">
        <v>1013</v>
      </c>
      <c r="O253" t="s">
        <v>557</v>
      </c>
      <c r="P253" t="s">
        <v>557</v>
      </c>
      <c r="Q253">
        <v>1</v>
      </c>
      <c r="W253">
        <v>0</v>
      </c>
      <c r="X253">
        <v>735429535</v>
      </c>
      <c r="Y253">
        <v>118</v>
      </c>
      <c r="AA253">
        <v>0</v>
      </c>
      <c r="AB253">
        <v>0</v>
      </c>
      <c r="AC253">
        <v>0</v>
      </c>
      <c r="AD253">
        <v>7.8</v>
      </c>
      <c r="AE253">
        <v>0</v>
      </c>
      <c r="AF253">
        <v>0</v>
      </c>
      <c r="AG253">
        <v>0</v>
      </c>
      <c r="AH253">
        <v>7.8</v>
      </c>
      <c r="AI253">
        <v>1</v>
      </c>
      <c r="AJ253">
        <v>1</v>
      </c>
      <c r="AK253">
        <v>1</v>
      </c>
      <c r="AL253">
        <v>1</v>
      </c>
      <c r="AN253">
        <v>0</v>
      </c>
      <c r="AO253">
        <v>1</v>
      </c>
      <c r="AP253">
        <v>0</v>
      </c>
      <c r="AQ253">
        <v>0</v>
      </c>
      <c r="AR253">
        <v>0</v>
      </c>
      <c r="AS253" t="s">
        <v>3</v>
      </c>
      <c r="AT253">
        <v>118</v>
      </c>
      <c r="AU253" t="s">
        <v>3</v>
      </c>
      <c r="AV253">
        <v>1</v>
      </c>
      <c r="AW253">
        <v>2</v>
      </c>
      <c r="AX253">
        <v>31304090</v>
      </c>
      <c r="AY253">
        <v>1</v>
      </c>
      <c r="AZ253">
        <v>0</v>
      </c>
      <c r="BA253">
        <v>253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CX253">
        <f>Y253*Source!I110</f>
        <v>2.36</v>
      </c>
      <c r="CY253">
        <f>AD253</f>
        <v>7.8</v>
      </c>
      <c r="CZ253">
        <f>AH253</f>
        <v>7.8</v>
      </c>
      <c r="DA253">
        <f>AL253</f>
        <v>1</v>
      </c>
      <c r="DB253">
        <f t="shared" si="26"/>
        <v>920.4</v>
      </c>
      <c r="DC253">
        <f t="shared" si="27"/>
        <v>0</v>
      </c>
    </row>
    <row r="254" spans="1:107" x14ac:dyDescent="0.2">
      <c r="A254">
        <f>ROW(Source!A111)</f>
        <v>111</v>
      </c>
      <c r="B254">
        <v>31303232</v>
      </c>
      <c r="C254">
        <v>31304091</v>
      </c>
      <c r="D254">
        <v>28885386</v>
      </c>
      <c r="E254">
        <v>1</v>
      </c>
      <c r="F254">
        <v>1</v>
      </c>
      <c r="G254">
        <v>1</v>
      </c>
      <c r="H254">
        <v>1</v>
      </c>
      <c r="I254" t="s">
        <v>652</v>
      </c>
      <c r="J254" t="s">
        <v>3</v>
      </c>
      <c r="K254" t="s">
        <v>653</v>
      </c>
      <c r="L254">
        <v>1191</v>
      </c>
      <c r="N254">
        <v>1013</v>
      </c>
      <c r="O254" t="s">
        <v>557</v>
      </c>
      <c r="P254" t="s">
        <v>557</v>
      </c>
      <c r="Q254">
        <v>1</v>
      </c>
      <c r="W254">
        <v>0</v>
      </c>
      <c r="X254">
        <v>1010519658</v>
      </c>
      <c r="Y254">
        <v>3.41</v>
      </c>
      <c r="AA254">
        <v>0</v>
      </c>
      <c r="AB254">
        <v>0</v>
      </c>
      <c r="AC254">
        <v>0</v>
      </c>
      <c r="AD254">
        <v>8.64</v>
      </c>
      <c r="AE254">
        <v>0</v>
      </c>
      <c r="AF254">
        <v>0</v>
      </c>
      <c r="AG254">
        <v>0</v>
      </c>
      <c r="AH254">
        <v>8.64</v>
      </c>
      <c r="AI254">
        <v>1</v>
      </c>
      <c r="AJ254">
        <v>1</v>
      </c>
      <c r="AK254">
        <v>1</v>
      </c>
      <c r="AL254">
        <v>1</v>
      </c>
      <c r="AN254">
        <v>0</v>
      </c>
      <c r="AO254">
        <v>1</v>
      </c>
      <c r="AP254">
        <v>0</v>
      </c>
      <c r="AQ254">
        <v>0</v>
      </c>
      <c r="AR254">
        <v>0</v>
      </c>
      <c r="AS254" t="s">
        <v>3</v>
      </c>
      <c r="AT254">
        <v>3.41</v>
      </c>
      <c r="AU254" t="s">
        <v>3</v>
      </c>
      <c r="AV254">
        <v>1</v>
      </c>
      <c r="AW254">
        <v>2</v>
      </c>
      <c r="AX254">
        <v>31304099</v>
      </c>
      <c r="AY254">
        <v>1</v>
      </c>
      <c r="AZ254">
        <v>0</v>
      </c>
      <c r="BA254">
        <v>254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CX254">
        <f>Y254*Source!I111</f>
        <v>2.387</v>
      </c>
      <c r="CY254">
        <f>AD254</f>
        <v>8.64</v>
      </c>
      <c r="CZ254">
        <f>AH254</f>
        <v>8.64</v>
      </c>
      <c r="DA254">
        <f>AL254</f>
        <v>1</v>
      </c>
      <c r="DB254">
        <f t="shared" si="26"/>
        <v>29.5</v>
      </c>
      <c r="DC254">
        <f t="shared" si="27"/>
        <v>0</v>
      </c>
    </row>
    <row r="255" spans="1:107" x14ac:dyDescent="0.2">
      <c r="A255">
        <f>ROW(Source!A111)</f>
        <v>111</v>
      </c>
      <c r="B255">
        <v>31303232</v>
      </c>
      <c r="C255">
        <v>31304091</v>
      </c>
      <c r="D255">
        <v>28880682</v>
      </c>
      <c r="E255">
        <v>1</v>
      </c>
      <c r="F255">
        <v>1</v>
      </c>
      <c r="G255">
        <v>1</v>
      </c>
      <c r="H255">
        <v>1</v>
      </c>
      <c r="I255" t="s">
        <v>564</v>
      </c>
      <c r="J255" t="s">
        <v>3</v>
      </c>
      <c r="K255" t="s">
        <v>565</v>
      </c>
      <c r="L255">
        <v>1191</v>
      </c>
      <c r="N255">
        <v>1013</v>
      </c>
      <c r="O255" t="s">
        <v>557</v>
      </c>
      <c r="P255" t="s">
        <v>557</v>
      </c>
      <c r="Q255">
        <v>1</v>
      </c>
      <c r="W255">
        <v>0</v>
      </c>
      <c r="X255">
        <v>-1417349443</v>
      </c>
      <c r="Y255">
        <v>0.3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1</v>
      </c>
      <c r="AJ255">
        <v>1</v>
      </c>
      <c r="AK255">
        <v>1</v>
      </c>
      <c r="AL255">
        <v>1</v>
      </c>
      <c r="AN255">
        <v>0</v>
      </c>
      <c r="AO255">
        <v>1</v>
      </c>
      <c r="AP255">
        <v>0</v>
      </c>
      <c r="AQ255">
        <v>0</v>
      </c>
      <c r="AR255">
        <v>0</v>
      </c>
      <c r="AS255" t="s">
        <v>3</v>
      </c>
      <c r="AT255">
        <v>0.3</v>
      </c>
      <c r="AU255" t="s">
        <v>3</v>
      </c>
      <c r="AV255">
        <v>2</v>
      </c>
      <c r="AW255">
        <v>2</v>
      </c>
      <c r="AX255">
        <v>31304100</v>
      </c>
      <c r="AY255">
        <v>1</v>
      </c>
      <c r="AZ255">
        <v>0</v>
      </c>
      <c r="BA255">
        <v>255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CX255">
        <f>Y255*Source!I111</f>
        <v>0.21</v>
      </c>
      <c r="CY255">
        <f>AD255</f>
        <v>0</v>
      </c>
      <c r="CZ255">
        <f>AH255</f>
        <v>0</v>
      </c>
      <c r="DA255">
        <f>AL255</f>
        <v>1</v>
      </c>
      <c r="DB255">
        <f t="shared" si="26"/>
        <v>0</v>
      </c>
      <c r="DC255">
        <f t="shared" si="27"/>
        <v>0</v>
      </c>
    </row>
    <row r="256" spans="1:107" x14ac:dyDescent="0.2">
      <c r="A256">
        <f>ROW(Source!A111)</f>
        <v>111</v>
      </c>
      <c r="B256">
        <v>31303232</v>
      </c>
      <c r="C256">
        <v>31304091</v>
      </c>
      <c r="D256">
        <v>29938151</v>
      </c>
      <c r="E256">
        <v>1</v>
      </c>
      <c r="F256">
        <v>1</v>
      </c>
      <c r="G256">
        <v>1</v>
      </c>
      <c r="H256">
        <v>2</v>
      </c>
      <c r="I256" t="s">
        <v>700</v>
      </c>
      <c r="J256" t="s">
        <v>701</v>
      </c>
      <c r="K256" t="s">
        <v>702</v>
      </c>
      <c r="L256">
        <v>1368</v>
      </c>
      <c r="N256">
        <v>1011</v>
      </c>
      <c r="O256" t="s">
        <v>561</v>
      </c>
      <c r="P256" t="s">
        <v>561</v>
      </c>
      <c r="Q256">
        <v>1</v>
      </c>
      <c r="W256">
        <v>0</v>
      </c>
      <c r="X256">
        <v>1225731627</v>
      </c>
      <c r="Y256">
        <v>0.08</v>
      </c>
      <c r="AA256">
        <v>0</v>
      </c>
      <c r="AB256">
        <v>89.99</v>
      </c>
      <c r="AC256">
        <v>10.06</v>
      </c>
      <c r="AD256">
        <v>0</v>
      </c>
      <c r="AE256">
        <v>0</v>
      </c>
      <c r="AF256">
        <v>89.99</v>
      </c>
      <c r="AG256">
        <v>10.06</v>
      </c>
      <c r="AH256">
        <v>0</v>
      </c>
      <c r="AI256">
        <v>1</v>
      </c>
      <c r="AJ256">
        <v>1</v>
      </c>
      <c r="AK256">
        <v>1</v>
      </c>
      <c r="AL256">
        <v>1</v>
      </c>
      <c r="AN256">
        <v>0</v>
      </c>
      <c r="AO256">
        <v>1</v>
      </c>
      <c r="AP256">
        <v>0</v>
      </c>
      <c r="AQ256">
        <v>0</v>
      </c>
      <c r="AR256">
        <v>0</v>
      </c>
      <c r="AS256" t="s">
        <v>3</v>
      </c>
      <c r="AT256">
        <v>0.08</v>
      </c>
      <c r="AU256" t="s">
        <v>3</v>
      </c>
      <c r="AV256">
        <v>0</v>
      </c>
      <c r="AW256">
        <v>2</v>
      </c>
      <c r="AX256">
        <v>31304101</v>
      </c>
      <c r="AY256">
        <v>1</v>
      </c>
      <c r="AZ256">
        <v>0</v>
      </c>
      <c r="BA256">
        <v>256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CX256">
        <f>Y256*Source!I111</f>
        <v>5.5999999999999994E-2</v>
      </c>
      <c r="CY256">
        <f>AB256</f>
        <v>89.99</v>
      </c>
      <c r="CZ256">
        <f>AF256</f>
        <v>89.99</v>
      </c>
      <c r="DA256">
        <f>AJ256</f>
        <v>1</v>
      </c>
      <c r="DB256">
        <f t="shared" si="26"/>
        <v>7.2</v>
      </c>
      <c r="DC256">
        <f t="shared" si="27"/>
        <v>0.8</v>
      </c>
    </row>
    <row r="257" spans="1:107" x14ac:dyDescent="0.2">
      <c r="A257">
        <f>ROW(Source!A111)</f>
        <v>111</v>
      </c>
      <c r="B257">
        <v>31303232</v>
      </c>
      <c r="C257">
        <v>31304091</v>
      </c>
      <c r="D257">
        <v>29938657</v>
      </c>
      <c r="E257">
        <v>1</v>
      </c>
      <c r="F257">
        <v>1</v>
      </c>
      <c r="G257">
        <v>1</v>
      </c>
      <c r="H257">
        <v>2</v>
      </c>
      <c r="I257" t="s">
        <v>706</v>
      </c>
      <c r="J257" t="s">
        <v>707</v>
      </c>
      <c r="K257" t="s">
        <v>708</v>
      </c>
      <c r="L257">
        <v>1368</v>
      </c>
      <c r="N257">
        <v>1011</v>
      </c>
      <c r="O257" t="s">
        <v>561</v>
      </c>
      <c r="P257" t="s">
        <v>561</v>
      </c>
      <c r="Q257">
        <v>1</v>
      </c>
      <c r="W257">
        <v>0</v>
      </c>
      <c r="X257">
        <v>-1806095485</v>
      </c>
      <c r="Y257">
        <v>0.44</v>
      </c>
      <c r="AA257">
        <v>0</v>
      </c>
      <c r="AB257">
        <v>0.55000000000000004</v>
      </c>
      <c r="AC257">
        <v>0</v>
      </c>
      <c r="AD257">
        <v>0</v>
      </c>
      <c r="AE257">
        <v>0</v>
      </c>
      <c r="AF257">
        <v>0.55000000000000004</v>
      </c>
      <c r="AG257">
        <v>0</v>
      </c>
      <c r="AH257">
        <v>0</v>
      </c>
      <c r="AI257">
        <v>1</v>
      </c>
      <c r="AJ257">
        <v>1</v>
      </c>
      <c r="AK257">
        <v>1</v>
      </c>
      <c r="AL257">
        <v>1</v>
      </c>
      <c r="AN257">
        <v>0</v>
      </c>
      <c r="AO257">
        <v>1</v>
      </c>
      <c r="AP257">
        <v>0</v>
      </c>
      <c r="AQ257">
        <v>0</v>
      </c>
      <c r="AR257">
        <v>0</v>
      </c>
      <c r="AS257" t="s">
        <v>3</v>
      </c>
      <c r="AT257">
        <v>0.44</v>
      </c>
      <c r="AU257" t="s">
        <v>3</v>
      </c>
      <c r="AV257">
        <v>0</v>
      </c>
      <c r="AW257">
        <v>2</v>
      </c>
      <c r="AX257">
        <v>31304102</v>
      </c>
      <c r="AY257">
        <v>1</v>
      </c>
      <c r="AZ257">
        <v>0</v>
      </c>
      <c r="BA257">
        <v>257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CX257">
        <f>Y257*Source!I111</f>
        <v>0.308</v>
      </c>
      <c r="CY257">
        <f>AB257</f>
        <v>0.55000000000000004</v>
      </c>
      <c r="CZ257">
        <f>AF257</f>
        <v>0.55000000000000004</v>
      </c>
      <c r="DA257">
        <f>AJ257</f>
        <v>1</v>
      </c>
      <c r="DB257">
        <f t="shared" si="26"/>
        <v>0.2</v>
      </c>
      <c r="DC257">
        <f t="shared" si="27"/>
        <v>0</v>
      </c>
    </row>
    <row r="258" spans="1:107" x14ac:dyDescent="0.2">
      <c r="A258">
        <f>ROW(Source!A111)</f>
        <v>111</v>
      </c>
      <c r="B258">
        <v>31303232</v>
      </c>
      <c r="C258">
        <v>31304091</v>
      </c>
      <c r="D258">
        <v>29939644</v>
      </c>
      <c r="E258">
        <v>1</v>
      </c>
      <c r="F258">
        <v>1</v>
      </c>
      <c r="G258">
        <v>1</v>
      </c>
      <c r="H258">
        <v>2</v>
      </c>
      <c r="I258" t="s">
        <v>709</v>
      </c>
      <c r="J258" t="s">
        <v>710</v>
      </c>
      <c r="K258" t="s">
        <v>711</v>
      </c>
      <c r="L258">
        <v>1368</v>
      </c>
      <c r="N258">
        <v>1011</v>
      </c>
      <c r="O258" t="s">
        <v>561</v>
      </c>
      <c r="P258" t="s">
        <v>561</v>
      </c>
      <c r="Q258">
        <v>1</v>
      </c>
      <c r="W258">
        <v>0</v>
      </c>
      <c r="X258">
        <v>-1589061407</v>
      </c>
      <c r="Y258">
        <v>0.22</v>
      </c>
      <c r="AA258">
        <v>0</v>
      </c>
      <c r="AB258">
        <v>90</v>
      </c>
      <c r="AC258">
        <v>10.06</v>
      </c>
      <c r="AD258">
        <v>0</v>
      </c>
      <c r="AE258">
        <v>0</v>
      </c>
      <c r="AF258">
        <v>90</v>
      </c>
      <c r="AG258">
        <v>10.06</v>
      </c>
      <c r="AH258">
        <v>0</v>
      </c>
      <c r="AI258">
        <v>1</v>
      </c>
      <c r="AJ258">
        <v>1</v>
      </c>
      <c r="AK258">
        <v>1</v>
      </c>
      <c r="AL258">
        <v>1</v>
      </c>
      <c r="AN258">
        <v>0</v>
      </c>
      <c r="AO258">
        <v>1</v>
      </c>
      <c r="AP258">
        <v>0</v>
      </c>
      <c r="AQ258">
        <v>0</v>
      </c>
      <c r="AR258">
        <v>0</v>
      </c>
      <c r="AS258" t="s">
        <v>3</v>
      </c>
      <c r="AT258">
        <v>0.22</v>
      </c>
      <c r="AU258" t="s">
        <v>3</v>
      </c>
      <c r="AV258">
        <v>0</v>
      </c>
      <c r="AW258">
        <v>2</v>
      </c>
      <c r="AX258">
        <v>31304103</v>
      </c>
      <c r="AY258">
        <v>1</v>
      </c>
      <c r="AZ258">
        <v>0</v>
      </c>
      <c r="BA258">
        <v>258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CX258">
        <f>Y258*Source!I111</f>
        <v>0.154</v>
      </c>
      <c r="CY258">
        <f>AB258</f>
        <v>90</v>
      </c>
      <c r="CZ258">
        <f>AF258</f>
        <v>90</v>
      </c>
      <c r="DA258">
        <f>AJ258</f>
        <v>1</v>
      </c>
      <c r="DB258">
        <f t="shared" si="26"/>
        <v>19.8</v>
      </c>
      <c r="DC258">
        <f t="shared" si="27"/>
        <v>2.2000000000000002</v>
      </c>
    </row>
    <row r="259" spans="1:107" x14ac:dyDescent="0.2">
      <c r="A259">
        <f>ROW(Source!A111)</f>
        <v>111</v>
      </c>
      <c r="B259">
        <v>31303232</v>
      </c>
      <c r="C259">
        <v>31304091</v>
      </c>
      <c r="D259">
        <v>29857538</v>
      </c>
      <c r="E259">
        <v>1</v>
      </c>
      <c r="F259">
        <v>1</v>
      </c>
      <c r="G259">
        <v>1</v>
      </c>
      <c r="H259">
        <v>3</v>
      </c>
      <c r="I259" t="s">
        <v>649</v>
      </c>
      <c r="J259" t="s">
        <v>650</v>
      </c>
      <c r="K259" t="s">
        <v>651</v>
      </c>
      <c r="L259">
        <v>1339</v>
      </c>
      <c r="N259">
        <v>1007</v>
      </c>
      <c r="O259" t="s">
        <v>135</v>
      </c>
      <c r="P259" t="s">
        <v>135</v>
      </c>
      <c r="Q259">
        <v>1</v>
      </c>
      <c r="W259">
        <v>0</v>
      </c>
      <c r="X259">
        <v>-1660354250</v>
      </c>
      <c r="Y259">
        <v>0.15</v>
      </c>
      <c r="AA259">
        <v>2.44</v>
      </c>
      <c r="AB259">
        <v>0</v>
      </c>
      <c r="AC259">
        <v>0</v>
      </c>
      <c r="AD259">
        <v>0</v>
      </c>
      <c r="AE259">
        <v>2.44</v>
      </c>
      <c r="AF259">
        <v>0</v>
      </c>
      <c r="AG259">
        <v>0</v>
      </c>
      <c r="AH259">
        <v>0</v>
      </c>
      <c r="AI259">
        <v>1</v>
      </c>
      <c r="AJ259">
        <v>1</v>
      </c>
      <c r="AK259">
        <v>1</v>
      </c>
      <c r="AL259">
        <v>1</v>
      </c>
      <c r="AN259">
        <v>0</v>
      </c>
      <c r="AO259">
        <v>1</v>
      </c>
      <c r="AP259">
        <v>0</v>
      </c>
      <c r="AQ259">
        <v>0</v>
      </c>
      <c r="AR259">
        <v>0</v>
      </c>
      <c r="AS259" t="s">
        <v>3</v>
      </c>
      <c r="AT259">
        <v>0.15</v>
      </c>
      <c r="AU259" t="s">
        <v>3</v>
      </c>
      <c r="AV259">
        <v>0</v>
      </c>
      <c r="AW259">
        <v>2</v>
      </c>
      <c r="AX259">
        <v>31304104</v>
      </c>
      <c r="AY259">
        <v>1</v>
      </c>
      <c r="AZ259">
        <v>0</v>
      </c>
      <c r="BA259">
        <v>259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0</v>
      </c>
      <c r="BT259">
        <v>0</v>
      </c>
      <c r="BU259">
        <v>0</v>
      </c>
      <c r="BV259">
        <v>0</v>
      </c>
      <c r="BW259">
        <v>0</v>
      </c>
      <c r="CX259">
        <f>Y259*Source!I111</f>
        <v>0.105</v>
      </c>
      <c r="CY259">
        <f>AA259</f>
        <v>2.44</v>
      </c>
      <c r="CZ259">
        <f>AE259</f>
        <v>2.44</v>
      </c>
      <c r="DA259">
        <f>AI259</f>
        <v>1</v>
      </c>
      <c r="DB259">
        <f t="shared" si="26"/>
        <v>0.4</v>
      </c>
      <c r="DC259">
        <f t="shared" si="27"/>
        <v>0</v>
      </c>
    </row>
    <row r="260" spans="1:107" x14ac:dyDescent="0.2">
      <c r="A260">
        <f>ROW(Source!A111)</f>
        <v>111</v>
      </c>
      <c r="B260">
        <v>31303232</v>
      </c>
      <c r="C260">
        <v>31304091</v>
      </c>
      <c r="D260">
        <v>29862035</v>
      </c>
      <c r="E260">
        <v>1</v>
      </c>
      <c r="F260">
        <v>1</v>
      </c>
      <c r="G260">
        <v>1</v>
      </c>
      <c r="H260">
        <v>3</v>
      </c>
      <c r="I260" t="s">
        <v>280</v>
      </c>
      <c r="J260" t="s">
        <v>282</v>
      </c>
      <c r="K260" t="s">
        <v>281</v>
      </c>
      <c r="L260">
        <v>1339</v>
      </c>
      <c r="N260">
        <v>1007</v>
      </c>
      <c r="O260" t="s">
        <v>135</v>
      </c>
      <c r="P260" t="s">
        <v>135</v>
      </c>
      <c r="Q260">
        <v>1</v>
      </c>
      <c r="W260">
        <v>0</v>
      </c>
      <c r="X260">
        <v>-35545874</v>
      </c>
      <c r="Y260">
        <v>1.2</v>
      </c>
      <c r="AA260">
        <v>55.26</v>
      </c>
      <c r="AB260">
        <v>0</v>
      </c>
      <c r="AC260">
        <v>0</v>
      </c>
      <c r="AD260">
        <v>0</v>
      </c>
      <c r="AE260">
        <v>55.26</v>
      </c>
      <c r="AF260">
        <v>0</v>
      </c>
      <c r="AG260">
        <v>0</v>
      </c>
      <c r="AH260">
        <v>0</v>
      </c>
      <c r="AI260">
        <v>1</v>
      </c>
      <c r="AJ260">
        <v>1</v>
      </c>
      <c r="AK260">
        <v>1</v>
      </c>
      <c r="AL260">
        <v>1</v>
      </c>
      <c r="AN260">
        <v>0</v>
      </c>
      <c r="AO260">
        <v>0</v>
      </c>
      <c r="AP260">
        <v>1</v>
      </c>
      <c r="AQ260">
        <v>0</v>
      </c>
      <c r="AR260">
        <v>0</v>
      </c>
      <c r="AS260" t="s">
        <v>3</v>
      </c>
      <c r="AT260">
        <v>1.2</v>
      </c>
      <c r="AU260" t="s">
        <v>3</v>
      </c>
      <c r="AV260">
        <v>0</v>
      </c>
      <c r="AW260">
        <v>1</v>
      </c>
      <c r="AX260">
        <v>-1</v>
      </c>
      <c r="AY260">
        <v>0</v>
      </c>
      <c r="AZ260">
        <v>0</v>
      </c>
      <c r="BA260" t="s">
        <v>3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CX260">
        <f>Y260*Source!I111</f>
        <v>0.84</v>
      </c>
      <c r="CY260">
        <f>AA260</f>
        <v>55.26</v>
      </c>
      <c r="CZ260">
        <f>AE260</f>
        <v>55.26</v>
      </c>
      <c r="DA260">
        <f>AI260</f>
        <v>1</v>
      </c>
      <c r="DB260">
        <f t="shared" si="26"/>
        <v>66.3</v>
      </c>
      <c r="DC260">
        <f t="shared" si="27"/>
        <v>0</v>
      </c>
    </row>
    <row r="261" spans="1:107" x14ac:dyDescent="0.2">
      <c r="A261">
        <f>ROW(Source!A113)</f>
        <v>113</v>
      </c>
      <c r="B261">
        <v>31303232</v>
      </c>
      <c r="C261">
        <v>31304107</v>
      </c>
      <c r="D261">
        <v>28885774</v>
      </c>
      <c r="E261">
        <v>1</v>
      </c>
      <c r="F261">
        <v>1</v>
      </c>
      <c r="G261">
        <v>1</v>
      </c>
      <c r="H261">
        <v>1</v>
      </c>
      <c r="I261" t="s">
        <v>577</v>
      </c>
      <c r="J261" t="s">
        <v>3</v>
      </c>
      <c r="K261" t="s">
        <v>578</v>
      </c>
      <c r="L261">
        <v>1191</v>
      </c>
      <c r="N261">
        <v>1013</v>
      </c>
      <c r="O261" t="s">
        <v>557</v>
      </c>
      <c r="P261" t="s">
        <v>557</v>
      </c>
      <c r="Q261">
        <v>1</v>
      </c>
      <c r="W261">
        <v>0</v>
      </c>
      <c r="X261">
        <v>-200730820</v>
      </c>
      <c r="Y261">
        <v>7.7</v>
      </c>
      <c r="AA261">
        <v>0</v>
      </c>
      <c r="AB261">
        <v>0</v>
      </c>
      <c r="AC261">
        <v>0</v>
      </c>
      <c r="AD261">
        <v>8.3800000000000008</v>
      </c>
      <c r="AE261">
        <v>0</v>
      </c>
      <c r="AF261">
        <v>0</v>
      </c>
      <c r="AG261">
        <v>0</v>
      </c>
      <c r="AH261">
        <v>8.3800000000000008</v>
      </c>
      <c r="AI261">
        <v>1</v>
      </c>
      <c r="AJ261">
        <v>1</v>
      </c>
      <c r="AK261">
        <v>1</v>
      </c>
      <c r="AL261">
        <v>1</v>
      </c>
      <c r="AN261">
        <v>0</v>
      </c>
      <c r="AO261">
        <v>1</v>
      </c>
      <c r="AP261">
        <v>0</v>
      </c>
      <c r="AQ261">
        <v>0</v>
      </c>
      <c r="AR261">
        <v>0</v>
      </c>
      <c r="AS261" t="s">
        <v>3</v>
      </c>
      <c r="AT261">
        <v>7.7</v>
      </c>
      <c r="AU261" t="s">
        <v>3</v>
      </c>
      <c r="AV261">
        <v>1</v>
      </c>
      <c r="AW261">
        <v>2</v>
      </c>
      <c r="AX261">
        <v>31304116</v>
      </c>
      <c r="AY261">
        <v>1</v>
      </c>
      <c r="AZ261">
        <v>0</v>
      </c>
      <c r="BA261">
        <v>261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0</v>
      </c>
      <c r="BT261">
        <v>0</v>
      </c>
      <c r="BU261">
        <v>0</v>
      </c>
      <c r="BV261">
        <v>0</v>
      </c>
      <c r="BW261">
        <v>0</v>
      </c>
      <c r="CX261">
        <f>Y261*Source!I113</f>
        <v>0.53900000000000003</v>
      </c>
      <c r="CY261">
        <f>AD261</f>
        <v>8.3800000000000008</v>
      </c>
      <c r="CZ261">
        <f>AH261</f>
        <v>8.3800000000000008</v>
      </c>
      <c r="DA261">
        <f>AL261</f>
        <v>1</v>
      </c>
      <c r="DB261">
        <f t="shared" si="26"/>
        <v>64.5</v>
      </c>
      <c r="DC261">
        <f t="shared" si="27"/>
        <v>0</v>
      </c>
    </row>
    <row r="262" spans="1:107" x14ac:dyDescent="0.2">
      <c r="A262">
        <f>ROW(Source!A113)</f>
        <v>113</v>
      </c>
      <c r="B262">
        <v>31303232</v>
      </c>
      <c r="C262">
        <v>31304107</v>
      </c>
      <c r="D262">
        <v>28880682</v>
      </c>
      <c r="E262">
        <v>1</v>
      </c>
      <c r="F262">
        <v>1</v>
      </c>
      <c r="G262">
        <v>1</v>
      </c>
      <c r="H262">
        <v>1</v>
      </c>
      <c r="I262" t="s">
        <v>564</v>
      </c>
      <c r="J262" t="s">
        <v>3</v>
      </c>
      <c r="K262" t="s">
        <v>565</v>
      </c>
      <c r="L262">
        <v>1191</v>
      </c>
      <c r="N262">
        <v>1013</v>
      </c>
      <c r="O262" t="s">
        <v>557</v>
      </c>
      <c r="P262" t="s">
        <v>557</v>
      </c>
      <c r="Q262">
        <v>1</v>
      </c>
      <c r="W262">
        <v>0</v>
      </c>
      <c r="X262">
        <v>-1417349443</v>
      </c>
      <c r="Y262">
        <v>0.88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1</v>
      </c>
      <c r="AJ262">
        <v>1</v>
      </c>
      <c r="AK262">
        <v>1</v>
      </c>
      <c r="AL262">
        <v>1</v>
      </c>
      <c r="AN262">
        <v>0</v>
      </c>
      <c r="AO262">
        <v>1</v>
      </c>
      <c r="AP262">
        <v>0</v>
      </c>
      <c r="AQ262">
        <v>0</v>
      </c>
      <c r="AR262">
        <v>0</v>
      </c>
      <c r="AS262" t="s">
        <v>3</v>
      </c>
      <c r="AT262">
        <v>0.88</v>
      </c>
      <c r="AU262" t="s">
        <v>3</v>
      </c>
      <c r="AV262">
        <v>2</v>
      </c>
      <c r="AW262">
        <v>2</v>
      </c>
      <c r="AX262">
        <v>31304117</v>
      </c>
      <c r="AY262">
        <v>1</v>
      </c>
      <c r="AZ262">
        <v>0</v>
      </c>
      <c r="BA262">
        <v>262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CX262">
        <f>Y262*Source!I113</f>
        <v>6.1600000000000009E-2</v>
      </c>
      <c r="CY262">
        <f>AD262</f>
        <v>0</v>
      </c>
      <c r="CZ262">
        <f>AH262</f>
        <v>0</v>
      </c>
      <c r="DA262">
        <f>AL262</f>
        <v>1</v>
      </c>
      <c r="DB262">
        <f t="shared" si="26"/>
        <v>0</v>
      </c>
      <c r="DC262">
        <f t="shared" si="27"/>
        <v>0</v>
      </c>
    </row>
    <row r="263" spans="1:107" x14ac:dyDescent="0.2">
      <c r="A263">
        <f>ROW(Source!A113)</f>
        <v>113</v>
      </c>
      <c r="B263">
        <v>31303232</v>
      </c>
      <c r="C263">
        <v>31304107</v>
      </c>
      <c r="D263">
        <v>29938151</v>
      </c>
      <c r="E263">
        <v>1</v>
      </c>
      <c r="F263">
        <v>1</v>
      </c>
      <c r="G263">
        <v>1</v>
      </c>
      <c r="H263">
        <v>2</v>
      </c>
      <c r="I263" t="s">
        <v>700</v>
      </c>
      <c r="J263" t="s">
        <v>701</v>
      </c>
      <c r="K263" t="s">
        <v>702</v>
      </c>
      <c r="L263">
        <v>1368</v>
      </c>
      <c r="N263">
        <v>1011</v>
      </c>
      <c r="O263" t="s">
        <v>561</v>
      </c>
      <c r="P263" t="s">
        <v>561</v>
      </c>
      <c r="Q263">
        <v>1</v>
      </c>
      <c r="W263">
        <v>0</v>
      </c>
      <c r="X263">
        <v>1225731627</v>
      </c>
      <c r="Y263">
        <v>0.33</v>
      </c>
      <c r="AA263">
        <v>0</v>
      </c>
      <c r="AB263">
        <v>89.99</v>
      </c>
      <c r="AC263">
        <v>10.06</v>
      </c>
      <c r="AD263">
        <v>0</v>
      </c>
      <c r="AE263">
        <v>0</v>
      </c>
      <c r="AF263">
        <v>89.99</v>
      </c>
      <c r="AG263">
        <v>10.06</v>
      </c>
      <c r="AH263">
        <v>0</v>
      </c>
      <c r="AI263">
        <v>1</v>
      </c>
      <c r="AJ263">
        <v>1</v>
      </c>
      <c r="AK263">
        <v>1</v>
      </c>
      <c r="AL263">
        <v>1</v>
      </c>
      <c r="AN263">
        <v>0</v>
      </c>
      <c r="AO263">
        <v>1</v>
      </c>
      <c r="AP263">
        <v>0</v>
      </c>
      <c r="AQ263">
        <v>0</v>
      </c>
      <c r="AR263">
        <v>0</v>
      </c>
      <c r="AS263" t="s">
        <v>3</v>
      </c>
      <c r="AT263">
        <v>0.33</v>
      </c>
      <c r="AU263" t="s">
        <v>3</v>
      </c>
      <c r="AV263">
        <v>0</v>
      </c>
      <c r="AW263">
        <v>2</v>
      </c>
      <c r="AX263">
        <v>31304118</v>
      </c>
      <c r="AY263">
        <v>1</v>
      </c>
      <c r="AZ263">
        <v>0</v>
      </c>
      <c r="BA263">
        <v>263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CX263">
        <f>Y263*Source!I113</f>
        <v>2.3100000000000002E-2</v>
      </c>
      <c r="CY263">
        <f>AB263</f>
        <v>89.99</v>
      </c>
      <c r="CZ263">
        <f>AF263</f>
        <v>89.99</v>
      </c>
      <c r="DA263">
        <f>AJ263</f>
        <v>1</v>
      </c>
      <c r="DB263">
        <f t="shared" si="26"/>
        <v>29.7</v>
      </c>
      <c r="DC263">
        <f t="shared" si="27"/>
        <v>3.3</v>
      </c>
    </row>
    <row r="264" spans="1:107" x14ac:dyDescent="0.2">
      <c r="A264">
        <f>ROW(Source!A113)</f>
        <v>113</v>
      </c>
      <c r="B264">
        <v>31303232</v>
      </c>
      <c r="C264">
        <v>31304107</v>
      </c>
      <c r="D264">
        <v>29938487</v>
      </c>
      <c r="E264">
        <v>1</v>
      </c>
      <c r="F264">
        <v>1</v>
      </c>
      <c r="G264">
        <v>1</v>
      </c>
      <c r="H264">
        <v>2</v>
      </c>
      <c r="I264" t="s">
        <v>752</v>
      </c>
      <c r="J264" t="s">
        <v>753</v>
      </c>
      <c r="K264" t="s">
        <v>754</v>
      </c>
      <c r="L264">
        <v>1368</v>
      </c>
      <c r="N264">
        <v>1011</v>
      </c>
      <c r="O264" t="s">
        <v>561</v>
      </c>
      <c r="P264" t="s">
        <v>561</v>
      </c>
      <c r="Q264">
        <v>1</v>
      </c>
      <c r="W264">
        <v>0</v>
      </c>
      <c r="X264">
        <v>1931791283</v>
      </c>
      <c r="Y264">
        <v>0.09</v>
      </c>
      <c r="AA264">
        <v>0</v>
      </c>
      <c r="AB264">
        <v>112.14</v>
      </c>
      <c r="AC264">
        <v>14.4</v>
      </c>
      <c r="AD264">
        <v>0</v>
      </c>
      <c r="AE264">
        <v>0</v>
      </c>
      <c r="AF264">
        <v>112.14</v>
      </c>
      <c r="AG264">
        <v>14.4</v>
      </c>
      <c r="AH264">
        <v>0</v>
      </c>
      <c r="AI264">
        <v>1</v>
      </c>
      <c r="AJ264">
        <v>1</v>
      </c>
      <c r="AK264">
        <v>1</v>
      </c>
      <c r="AL264">
        <v>1</v>
      </c>
      <c r="AN264">
        <v>0</v>
      </c>
      <c r="AO264">
        <v>1</v>
      </c>
      <c r="AP264">
        <v>0</v>
      </c>
      <c r="AQ264">
        <v>0</v>
      </c>
      <c r="AR264">
        <v>0</v>
      </c>
      <c r="AS264" t="s">
        <v>3</v>
      </c>
      <c r="AT264">
        <v>0.09</v>
      </c>
      <c r="AU264" t="s">
        <v>3</v>
      </c>
      <c r="AV264">
        <v>0</v>
      </c>
      <c r="AW264">
        <v>2</v>
      </c>
      <c r="AX264">
        <v>31304119</v>
      </c>
      <c r="AY264">
        <v>1</v>
      </c>
      <c r="AZ264">
        <v>0</v>
      </c>
      <c r="BA264">
        <v>264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0</v>
      </c>
      <c r="BT264">
        <v>0</v>
      </c>
      <c r="BU264">
        <v>0</v>
      </c>
      <c r="BV264">
        <v>0</v>
      </c>
      <c r="BW264">
        <v>0</v>
      </c>
      <c r="CX264">
        <f>Y264*Source!I113</f>
        <v>6.3E-3</v>
      </c>
      <c r="CY264">
        <f>AB264</f>
        <v>112.14</v>
      </c>
      <c r="CZ264">
        <f>AF264</f>
        <v>112.14</v>
      </c>
      <c r="DA264">
        <f>AJ264</f>
        <v>1</v>
      </c>
      <c r="DB264">
        <f t="shared" si="26"/>
        <v>10.1</v>
      </c>
      <c r="DC264">
        <f t="shared" si="27"/>
        <v>1.3</v>
      </c>
    </row>
    <row r="265" spans="1:107" x14ac:dyDescent="0.2">
      <c r="A265">
        <f>ROW(Source!A113)</f>
        <v>113</v>
      </c>
      <c r="B265">
        <v>31303232</v>
      </c>
      <c r="C265">
        <v>31304107</v>
      </c>
      <c r="D265">
        <v>29938657</v>
      </c>
      <c r="E265">
        <v>1</v>
      </c>
      <c r="F265">
        <v>1</v>
      </c>
      <c r="G265">
        <v>1</v>
      </c>
      <c r="H265">
        <v>2</v>
      </c>
      <c r="I265" t="s">
        <v>706</v>
      </c>
      <c r="J265" t="s">
        <v>707</v>
      </c>
      <c r="K265" t="s">
        <v>708</v>
      </c>
      <c r="L265">
        <v>1368</v>
      </c>
      <c r="N265">
        <v>1011</v>
      </c>
      <c r="O265" t="s">
        <v>561</v>
      </c>
      <c r="P265" t="s">
        <v>561</v>
      </c>
      <c r="Q265">
        <v>1</v>
      </c>
      <c r="W265">
        <v>0</v>
      </c>
      <c r="X265">
        <v>-1806095485</v>
      </c>
      <c r="Y265">
        <v>0.93</v>
      </c>
      <c r="AA265">
        <v>0</v>
      </c>
      <c r="AB265">
        <v>0.55000000000000004</v>
      </c>
      <c r="AC265">
        <v>0</v>
      </c>
      <c r="AD265">
        <v>0</v>
      </c>
      <c r="AE265">
        <v>0</v>
      </c>
      <c r="AF265">
        <v>0.55000000000000004</v>
      </c>
      <c r="AG265">
        <v>0</v>
      </c>
      <c r="AH265">
        <v>0</v>
      </c>
      <c r="AI265">
        <v>1</v>
      </c>
      <c r="AJ265">
        <v>1</v>
      </c>
      <c r="AK265">
        <v>1</v>
      </c>
      <c r="AL265">
        <v>1</v>
      </c>
      <c r="AN265">
        <v>0</v>
      </c>
      <c r="AO265">
        <v>1</v>
      </c>
      <c r="AP265">
        <v>0</v>
      </c>
      <c r="AQ265">
        <v>0</v>
      </c>
      <c r="AR265">
        <v>0</v>
      </c>
      <c r="AS265" t="s">
        <v>3</v>
      </c>
      <c r="AT265">
        <v>0.93</v>
      </c>
      <c r="AU265" t="s">
        <v>3</v>
      </c>
      <c r="AV265">
        <v>0</v>
      </c>
      <c r="AW265">
        <v>2</v>
      </c>
      <c r="AX265">
        <v>31304120</v>
      </c>
      <c r="AY265">
        <v>1</v>
      </c>
      <c r="AZ265">
        <v>0</v>
      </c>
      <c r="BA265">
        <v>265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CX265">
        <f>Y265*Source!I113</f>
        <v>6.5100000000000005E-2</v>
      </c>
      <c r="CY265">
        <f>AB265</f>
        <v>0.55000000000000004</v>
      </c>
      <c r="CZ265">
        <f>AF265</f>
        <v>0.55000000000000004</v>
      </c>
      <c r="DA265">
        <f>AJ265</f>
        <v>1</v>
      </c>
      <c r="DB265">
        <f t="shared" si="26"/>
        <v>0.5</v>
      </c>
      <c r="DC265">
        <f t="shared" si="27"/>
        <v>0</v>
      </c>
    </row>
    <row r="266" spans="1:107" x14ac:dyDescent="0.2">
      <c r="A266">
        <f>ROW(Source!A113)</f>
        <v>113</v>
      </c>
      <c r="B266">
        <v>31303232</v>
      </c>
      <c r="C266">
        <v>31304107</v>
      </c>
      <c r="D266">
        <v>29939644</v>
      </c>
      <c r="E266">
        <v>1</v>
      </c>
      <c r="F266">
        <v>1</v>
      </c>
      <c r="G266">
        <v>1</v>
      </c>
      <c r="H266">
        <v>2</v>
      </c>
      <c r="I266" t="s">
        <v>709</v>
      </c>
      <c r="J266" t="s">
        <v>710</v>
      </c>
      <c r="K266" t="s">
        <v>711</v>
      </c>
      <c r="L266">
        <v>1368</v>
      </c>
      <c r="N266">
        <v>1011</v>
      </c>
      <c r="O266" t="s">
        <v>561</v>
      </c>
      <c r="P266" t="s">
        <v>561</v>
      </c>
      <c r="Q266">
        <v>1</v>
      </c>
      <c r="W266">
        <v>0</v>
      </c>
      <c r="X266">
        <v>-1589061407</v>
      </c>
      <c r="Y266">
        <v>0.46</v>
      </c>
      <c r="AA266">
        <v>0</v>
      </c>
      <c r="AB266">
        <v>90</v>
      </c>
      <c r="AC266">
        <v>10.06</v>
      </c>
      <c r="AD266">
        <v>0</v>
      </c>
      <c r="AE266">
        <v>0</v>
      </c>
      <c r="AF266">
        <v>90</v>
      </c>
      <c r="AG266">
        <v>10.06</v>
      </c>
      <c r="AH266">
        <v>0</v>
      </c>
      <c r="AI266">
        <v>1</v>
      </c>
      <c r="AJ266">
        <v>1</v>
      </c>
      <c r="AK266">
        <v>1</v>
      </c>
      <c r="AL266">
        <v>1</v>
      </c>
      <c r="AN266">
        <v>0</v>
      </c>
      <c r="AO266">
        <v>1</v>
      </c>
      <c r="AP266">
        <v>0</v>
      </c>
      <c r="AQ266">
        <v>0</v>
      </c>
      <c r="AR266">
        <v>0</v>
      </c>
      <c r="AS266" t="s">
        <v>3</v>
      </c>
      <c r="AT266">
        <v>0.46</v>
      </c>
      <c r="AU266" t="s">
        <v>3</v>
      </c>
      <c r="AV266">
        <v>0</v>
      </c>
      <c r="AW266">
        <v>2</v>
      </c>
      <c r="AX266">
        <v>31304121</v>
      </c>
      <c r="AY266">
        <v>1</v>
      </c>
      <c r="AZ266">
        <v>0</v>
      </c>
      <c r="BA266">
        <v>266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0</v>
      </c>
      <c r="BT266">
        <v>0</v>
      </c>
      <c r="BU266">
        <v>0</v>
      </c>
      <c r="BV266">
        <v>0</v>
      </c>
      <c r="BW266">
        <v>0</v>
      </c>
      <c r="CX266">
        <f>Y266*Source!I113</f>
        <v>3.2200000000000006E-2</v>
      </c>
      <c r="CY266">
        <f>AB266</f>
        <v>90</v>
      </c>
      <c r="CZ266">
        <f>AF266</f>
        <v>90</v>
      </c>
      <c r="DA266">
        <f>AJ266</f>
        <v>1</v>
      </c>
      <c r="DB266">
        <f t="shared" si="26"/>
        <v>41.4</v>
      </c>
      <c r="DC266">
        <f t="shared" si="27"/>
        <v>4.5999999999999996</v>
      </c>
    </row>
    <row r="267" spans="1:107" x14ac:dyDescent="0.2">
      <c r="A267">
        <f>ROW(Source!A113)</f>
        <v>113</v>
      </c>
      <c r="B267">
        <v>31303232</v>
      </c>
      <c r="C267">
        <v>31304107</v>
      </c>
      <c r="D267">
        <v>29857538</v>
      </c>
      <c r="E267">
        <v>1</v>
      </c>
      <c r="F267">
        <v>1</v>
      </c>
      <c r="G267">
        <v>1</v>
      </c>
      <c r="H267">
        <v>3</v>
      </c>
      <c r="I267" t="s">
        <v>649</v>
      </c>
      <c r="J267" t="s">
        <v>650</v>
      </c>
      <c r="K267" t="s">
        <v>651</v>
      </c>
      <c r="L267">
        <v>1339</v>
      </c>
      <c r="N267">
        <v>1007</v>
      </c>
      <c r="O267" t="s">
        <v>135</v>
      </c>
      <c r="P267" t="s">
        <v>135</v>
      </c>
      <c r="Q267">
        <v>1</v>
      </c>
      <c r="W267">
        <v>0</v>
      </c>
      <c r="X267">
        <v>-1660354250</v>
      </c>
      <c r="Y267">
        <v>0.22</v>
      </c>
      <c r="AA267">
        <v>2.44</v>
      </c>
      <c r="AB267">
        <v>0</v>
      </c>
      <c r="AC267">
        <v>0</v>
      </c>
      <c r="AD267">
        <v>0</v>
      </c>
      <c r="AE267">
        <v>2.44</v>
      </c>
      <c r="AF267">
        <v>0</v>
      </c>
      <c r="AG267">
        <v>0</v>
      </c>
      <c r="AH267">
        <v>0</v>
      </c>
      <c r="AI267">
        <v>1</v>
      </c>
      <c r="AJ267">
        <v>1</v>
      </c>
      <c r="AK267">
        <v>1</v>
      </c>
      <c r="AL267">
        <v>1</v>
      </c>
      <c r="AN267">
        <v>0</v>
      </c>
      <c r="AO267">
        <v>1</v>
      </c>
      <c r="AP267">
        <v>0</v>
      </c>
      <c r="AQ267">
        <v>0</v>
      </c>
      <c r="AR267">
        <v>0</v>
      </c>
      <c r="AS267" t="s">
        <v>3</v>
      </c>
      <c r="AT267">
        <v>0.22</v>
      </c>
      <c r="AU267" t="s">
        <v>3</v>
      </c>
      <c r="AV267">
        <v>0</v>
      </c>
      <c r="AW267">
        <v>2</v>
      </c>
      <c r="AX267">
        <v>31304122</v>
      </c>
      <c r="AY267">
        <v>1</v>
      </c>
      <c r="AZ267">
        <v>0</v>
      </c>
      <c r="BA267">
        <v>267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CX267">
        <f>Y267*Source!I113</f>
        <v>1.5400000000000002E-2</v>
      </c>
      <c r="CY267">
        <f>AA267</f>
        <v>2.44</v>
      </c>
      <c r="CZ267">
        <f>AE267</f>
        <v>2.44</v>
      </c>
      <c r="DA267">
        <f>AI267</f>
        <v>1</v>
      </c>
      <c r="DB267">
        <f t="shared" si="26"/>
        <v>0.5</v>
      </c>
      <c r="DC267">
        <f t="shared" si="27"/>
        <v>0</v>
      </c>
    </row>
    <row r="268" spans="1:107" x14ac:dyDescent="0.2">
      <c r="A268">
        <f>ROW(Source!A113)</f>
        <v>113</v>
      </c>
      <c r="B268">
        <v>31303232</v>
      </c>
      <c r="C268">
        <v>31304107</v>
      </c>
      <c r="D268">
        <v>29861953</v>
      </c>
      <c r="E268">
        <v>1</v>
      </c>
      <c r="F268">
        <v>1</v>
      </c>
      <c r="G268">
        <v>1</v>
      </c>
      <c r="H268">
        <v>3</v>
      </c>
      <c r="I268" t="s">
        <v>300</v>
      </c>
      <c r="J268" t="s">
        <v>302</v>
      </c>
      <c r="K268" t="s">
        <v>301</v>
      </c>
      <c r="L268">
        <v>1339</v>
      </c>
      <c r="N268">
        <v>1007</v>
      </c>
      <c r="O268" t="s">
        <v>135</v>
      </c>
      <c r="P268" t="s">
        <v>135</v>
      </c>
      <c r="Q268">
        <v>1</v>
      </c>
      <c r="W268">
        <v>0</v>
      </c>
      <c r="X268">
        <v>-507232542</v>
      </c>
      <c r="Y268">
        <v>5.0999999999999996</v>
      </c>
      <c r="AA268">
        <v>98.6</v>
      </c>
      <c r="AB268">
        <v>0</v>
      </c>
      <c r="AC268">
        <v>0</v>
      </c>
      <c r="AD268">
        <v>0</v>
      </c>
      <c r="AE268">
        <v>98.6</v>
      </c>
      <c r="AF268">
        <v>0</v>
      </c>
      <c r="AG268">
        <v>0</v>
      </c>
      <c r="AH268">
        <v>0</v>
      </c>
      <c r="AI268">
        <v>1</v>
      </c>
      <c r="AJ268">
        <v>1</v>
      </c>
      <c r="AK268">
        <v>1</v>
      </c>
      <c r="AL268">
        <v>1</v>
      </c>
      <c r="AN268">
        <v>0</v>
      </c>
      <c r="AO268">
        <v>0</v>
      </c>
      <c r="AP268">
        <v>1</v>
      </c>
      <c r="AQ268">
        <v>0</v>
      </c>
      <c r="AR268">
        <v>0</v>
      </c>
      <c r="AS268" t="s">
        <v>3</v>
      </c>
      <c r="AT268">
        <v>5.0999999999999996</v>
      </c>
      <c r="AU268" t="s">
        <v>3</v>
      </c>
      <c r="AV268">
        <v>0</v>
      </c>
      <c r="AW268">
        <v>1</v>
      </c>
      <c r="AX268">
        <v>-1</v>
      </c>
      <c r="AY268">
        <v>0</v>
      </c>
      <c r="AZ268">
        <v>0</v>
      </c>
      <c r="BA268" t="s">
        <v>3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CX268">
        <f>Y268*Source!I113</f>
        <v>0.35699999999999998</v>
      </c>
      <c r="CY268">
        <f>AA268</f>
        <v>98.6</v>
      </c>
      <c r="CZ268">
        <f>AE268</f>
        <v>98.6</v>
      </c>
      <c r="DA268">
        <f>AI268</f>
        <v>1</v>
      </c>
      <c r="DB268">
        <f t="shared" ref="DB268:DB298" si="28">ROUND(ROUND(AT268*CZ268,2),1)</f>
        <v>502.9</v>
      </c>
      <c r="DC268">
        <f t="shared" ref="DC268:DC298" si="29">ROUND(ROUND(AT268*AG268,2),1)</f>
        <v>0</v>
      </c>
    </row>
    <row r="269" spans="1:107" x14ac:dyDescent="0.2">
      <c r="A269">
        <f>ROW(Source!A115)</f>
        <v>115</v>
      </c>
      <c r="B269">
        <v>31303232</v>
      </c>
      <c r="C269">
        <v>31304125</v>
      </c>
      <c r="D269">
        <v>28883927</v>
      </c>
      <c r="E269">
        <v>1</v>
      </c>
      <c r="F269">
        <v>1</v>
      </c>
      <c r="G269">
        <v>1</v>
      </c>
      <c r="H269">
        <v>1</v>
      </c>
      <c r="I269" t="s">
        <v>569</v>
      </c>
      <c r="J269" t="s">
        <v>3</v>
      </c>
      <c r="K269" t="s">
        <v>570</v>
      </c>
      <c r="L269">
        <v>1191</v>
      </c>
      <c r="N269">
        <v>1013</v>
      </c>
      <c r="O269" t="s">
        <v>557</v>
      </c>
      <c r="P269" t="s">
        <v>557</v>
      </c>
      <c r="Q269">
        <v>1</v>
      </c>
      <c r="W269">
        <v>0</v>
      </c>
      <c r="X269">
        <v>-1366118074</v>
      </c>
      <c r="Y269">
        <v>39.51</v>
      </c>
      <c r="AA269">
        <v>0</v>
      </c>
      <c r="AB269">
        <v>0</v>
      </c>
      <c r="AC269">
        <v>0</v>
      </c>
      <c r="AD269">
        <v>7.94</v>
      </c>
      <c r="AE269">
        <v>0</v>
      </c>
      <c r="AF269">
        <v>0</v>
      </c>
      <c r="AG269">
        <v>0</v>
      </c>
      <c r="AH269">
        <v>7.94</v>
      </c>
      <c r="AI269">
        <v>1</v>
      </c>
      <c r="AJ269">
        <v>1</v>
      </c>
      <c r="AK269">
        <v>1</v>
      </c>
      <c r="AL269">
        <v>1</v>
      </c>
      <c r="AN269">
        <v>0</v>
      </c>
      <c r="AO269">
        <v>1</v>
      </c>
      <c r="AP269">
        <v>0</v>
      </c>
      <c r="AQ269">
        <v>0</v>
      </c>
      <c r="AR269">
        <v>0</v>
      </c>
      <c r="AS269" t="s">
        <v>3</v>
      </c>
      <c r="AT269">
        <v>39.51</v>
      </c>
      <c r="AU269" t="s">
        <v>3</v>
      </c>
      <c r="AV269">
        <v>1</v>
      </c>
      <c r="AW269">
        <v>2</v>
      </c>
      <c r="AX269">
        <v>31304132</v>
      </c>
      <c r="AY269">
        <v>1</v>
      </c>
      <c r="AZ269">
        <v>0</v>
      </c>
      <c r="BA269">
        <v>269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0</v>
      </c>
      <c r="BT269">
        <v>0</v>
      </c>
      <c r="BU269">
        <v>0</v>
      </c>
      <c r="BV269">
        <v>0</v>
      </c>
      <c r="BW269">
        <v>0</v>
      </c>
      <c r="CX269">
        <f>Y269*Source!I115</f>
        <v>2.7657000000000003</v>
      </c>
      <c r="CY269">
        <f>AD269</f>
        <v>7.94</v>
      </c>
      <c r="CZ269">
        <f>AH269</f>
        <v>7.94</v>
      </c>
      <c r="DA269">
        <f>AL269</f>
        <v>1</v>
      </c>
      <c r="DB269">
        <f t="shared" si="28"/>
        <v>313.7</v>
      </c>
      <c r="DC269">
        <f t="shared" si="29"/>
        <v>0</v>
      </c>
    </row>
    <row r="270" spans="1:107" x14ac:dyDescent="0.2">
      <c r="A270">
        <f>ROW(Source!A115)</f>
        <v>115</v>
      </c>
      <c r="B270">
        <v>31303232</v>
      </c>
      <c r="C270">
        <v>31304125</v>
      </c>
      <c r="D270">
        <v>28880682</v>
      </c>
      <c r="E270">
        <v>1</v>
      </c>
      <c r="F270">
        <v>1</v>
      </c>
      <c r="G270">
        <v>1</v>
      </c>
      <c r="H270">
        <v>1</v>
      </c>
      <c r="I270" t="s">
        <v>564</v>
      </c>
      <c r="J270" t="s">
        <v>3</v>
      </c>
      <c r="K270" t="s">
        <v>565</v>
      </c>
      <c r="L270">
        <v>1191</v>
      </c>
      <c r="N270">
        <v>1013</v>
      </c>
      <c r="O270" t="s">
        <v>557</v>
      </c>
      <c r="P270" t="s">
        <v>557</v>
      </c>
      <c r="Q270">
        <v>1</v>
      </c>
      <c r="W270">
        <v>0</v>
      </c>
      <c r="X270">
        <v>-1417349443</v>
      </c>
      <c r="Y270">
        <v>1.27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1</v>
      </c>
      <c r="AJ270">
        <v>1</v>
      </c>
      <c r="AK270">
        <v>1</v>
      </c>
      <c r="AL270">
        <v>1</v>
      </c>
      <c r="AN270">
        <v>0</v>
      </c>
      <c r="AO270">
        <v>1</v>
      </c>
      <c r="AP270">
        <v>0</v>
      </c>
      <c r="AQ270">
        <v>0</v>
      </c>
      <c r="AR270">
        <v>0</v>
      </c>
      <c r="AS270" t="s">
        <v>3</v>
      </c>
      <c r="AT270">
        <v>1.27</v>
      </c>
      <c r="AU270" t="s">
        <v>3</v>
      </c>
      <c r="AV270">
        <v>2</v>
      </c>
      <c r="AW270">
        <v>2</v>
      </c>
      <c r="AX270">
        <v>31304133</v>
      </c>
      <c r="AY270">
        <v>1</v>
      </c>
      <c r="AZ270">
        <v>0</v>
      </c>
      <c r="BA270">
        <v>270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0</v>
      </c>
      <c r="CX270">
        <f>Y270*Source!I115</f>
        <v>8.8900000000000007E-2</v>
      </c>
      <c r="CY270">
        <f>AD270</f>
        <v>0</v>
      </c>
      <c r="CZ270">
        <f>AH270</f>
        <v>0</v>
      </c>
      <c r="DA270">
        <f>AL270</f>
        <v>1</v>
      </c>
      <c r="DB270">
        <f t="shared" si="28"/>
        <v>0</v>
      </c>
      <c r="DC270">
        <f t="shared" si="29"/>
        <v>0</v>
      </c>
    </row>
    <row r="271" spans="1:107" x14ac:dyDescent="0.2">
      <c r="A271">
        <f>ROW(Source!A115)</f>
        <v>115</v>
      </c>
      <c r="B271">
        <v>31303232</v>
      </c>
      <c r="C271">
        <v>31304125</v>
      </c>
      <c r="D271">
        <v>29938220</v>
      </c>
      <c r="E271">
        <v>1</v>
      </c>
      <c r="F271">
        <v>1</v>
      </c>
      <c r="G271">
        <v>1</v>
      </c>
      <c r="H271">
        <v>2</v>
      </c>
      <c r="I271" t="s">
        <v>566</v>
      </c>
      <c r="J271" t="s">
        <v>567</v>
      </c>
      <c r="K271" t="s">
        <v>568</v>
      </c>
      <c r="L271">
        <v>1368</v>
      </c>
      <c r="N271">
        <v>1011</v>
      </c>
      <c r="O271" t="s">
        <v>561</v>
      </c>
      <c r="P271" t="s">
        <v>561</v>
      </c>
      <c r="Q271">
        <v>1</v>
      </c>
      <c r="W271">
        <v>0</v>
      </c>
      <c r="X271">
        <v>1188625873</v>
      </c>
      <c r="Y271">
        <v>1.27</v>
      </c>
      <c r="AA271">
        <v>0</v>
      </c>
      <c r="AB271">
        <v>31.26</v>
      </c>
      <c r="AC271">
        <v>13.5</v>
      </c>
      <c r="AD271">
        <v>0</v>
      </c>
      <c r="AE271">
        <v>0</v>
      </c>
      <c r="AF271">
        <v>31.26</v>
      </c>
      <c r="AG271">
        <v>13.5</v>
      </c>
      <c r="AH271">
        <v>0</v>
      </c>
      <c r="AI271">
        <v>1</v>
      </c>
      <c r="AJ271">
        <v>1</v>
      </c>
      <c r="AK271">
        <v>1</v>
      </c>
      <c r="AL271">
        <v>1</v>
      </c>
      <c r="AN271">
        <v>0</v>
      </c>
      <c r="AO271">
        <v>1</v>
      </c>
      <c r="AP271">
        <v>0</v>
      </c>
      <c r="AQ271">
        <v>0</v>
      </c>
      <c r="AR271">
        <v>0</v>
      </c>
      <c r="AS271" t="s">
        <v>3</v>
      </c>
      <c r="AT271">
        <v>1.27</v>
      </c>
      <c r="AU271" t="s">
        <v>3</v>
      </c>
      <c r="AV271">
        <v>0</v>
      </c>
      <c r="AW271">
        <v>2</v>
      </c>
      <c r="AX271">
        <v>31304134</v>
      </c>
      <c r="AY271">
        <v>1</v>
      </c>
      <c r="AZ271">
        <v>0</v>
      </c>
      <c r="BA271">
        <v>271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0</v>
      </c>
      <c r="BW271">
        <v>0</v>
      </c>
      <c r="CX271">
        <f>Y271*Source!I115</f>
        <v>8.8900000000000007E-2</v>
      </c>
      <c r="CY271">
        <f>AB271</f>
        <v>31.26</v>
      </c>
      <c r="CZ271">
        <f>AF271</f>
        <v>31.26</v>
      </c>
      <c r="DA271">
        <f>AJ271</f>
        <v>1</v>
      </c>
      <c r="DB271">
        <f t="shared" si="28"/>
        <v>39.700000000000003</v>
      </c>
      <c r="DC271">
        <f t="shared" si="29"/>
        <v>17.2</v>
      </c>
    </row>
    <row r="272" spans="1:107" x14ac:dyDescent="0.2">
      <c r="A272">
        <f>ROW(Source!A115)</f>
        <v>115</v>
      </c>
      <c r="B272">
        <v>31303232</v>
      </c>
      <c r="C272">
        <v>31304125</v>
      </c>
      <c r="D272">
        <v>29938337</v>
      </c>
      <c r="E272">
        <v>1</v>
      </c>
      <c r="F272">
        <v>1</v>
      </c>
      <c r="G272">
        <v>1</v>
      </c>
      <c r="H272">
        <v>2</v>
      </c>
      <c r="I272" t="s">
        <v>714</v>
      </c>
      <c r="J272" t="s">
        <v>715</v>
      </c>
      <c r="K272" t="s">
        <v>716</v>
      </c>
      <c r="L272">
        <v>1368</v>
      </c>
      <c r="N272">
        <v>1011</v>
      </c>
      <c r="O272" t="s">
        <v>561</v>
      </c>
      <c r="P272" t="s">
        <v>561</v>
      </c>
      <c r="Q272">
        <v>1</v>
      </c>
      <c r="W272">
        <v>0</v>
      </c>
      <c r="X272">
        <v>126902709</v>
      </c>
      <c r="Y272">
        <v>9.07</v>
      </c>
      <c r="AA272">
        <v>0</v>
      </c>
      <c r="AB272">
        <v>0.5</v>
      </c>
      <c r="AC272">
        <v>0</v>
      </c>
      <c r="AD272">
        <v>0</v>
      </c>
      <c r="AE272">
        <v>0</v>
      </c>
      <c r="AF272">
        <v>0.5</v>
      </c>
      <c r="AG272">
        <v>0</v>
      </c>
      <c r="AH272">
        <v>0</v>
      </c>
      <c r="AI272">
        <v>1</v>
      </c>
      <c r="AJ272">
        <v>1</v>
      </c>
      <c r="AK272">
        <v>1</v>
      </c>
      <c r="AL272">
        <v>1</v>
      </c>
      <c r="AN272">
        <v>0</v>
      </c>
      <c r="AO272">
        <v>1</v>
      </c>
      <c r="AP272">
        <v>0</v>
      </c>
      <c r="AQ272">
        <v>0</v>
      </c>
      <c r="AR272">
        <v>0</v>
      </c>
      <c r="AS272" t="s">
        <v>3</v>
      </c>
      <c r="AT272">
        <v>9.07</v>
      </c>
      <c r="AU272" t="s">
        <v>3</v>
      </c>
      <c r="AV272">
        <v>0</v>
      </c>
      <c r="AW272">
        <v>2</v>
      </c>
      <c r="AX272">
        <v>31304135</v>
      </c>
      <c r="AY272">
        <v>1</v>
      </c>
      <c r="AZ272">
        <v>0</v>
      </c>
      <c r="BA272">
        <v>272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CX272">
        <f>Y272*Source!I115</f>
        <v>0.63490000000000013</v>
      </c>
      <c r="CY272">
        <f>AB272</f>
        <v>0.5</v>
      </c>
      <c r="CZ272">
        <f>AF272</f>
        <v>0.5</v>
      </c>
      <c r="DA272">
        <f>AJ272</f>
        <v>1</v>
      </c>
      <c r="DB272">
        <f t="shared" si="28"/>
        <v>4.5</v>
      </c>
      <c r="DC272">
        <f t="shared" si="29"/>
        <v>0</v>
      </c>
    </row>
    <row r="273" spans="1:107" x14ac:dyDescent="0.2">
      <c r="A273">
        <f>ROW(Source!A115)</f>
        <v>115</v>
      </c>
      <c r="B273">
        <v>31303232</v>
      </c>
      <c r="C273">
        <v>31304125</v>
      </c>
      <c r="D273">
        <v>29857538</v>
      </c>
      <c r="E273">
        <v>1</v>
      </c>
      <c r="F273">
        <v>1</v>
      </c>
      <c r="G273">
        <v>1</v>
      </c>
      <c r="H273">
        <v>3</v>
      </c>
      <c r="I273" t="s">
        <v>649</v>
      </c>
      <c r="J273" t="s">
        <v>650</v>
      </c>
      <c r="K273" t="s">
        <v>651</v>
      </c>
      <c r="L273">
        <v>1339</v>
      </c>
      <c r="N273">
        <v>1007</v>
      </c>
      <c r="O273" t="s">
        <v>135</v>
      </c>
      <c r="P273" t="s">
        <v>135</v>
      </c>
      <c r="Q273">
        <v>1</v>
      </c>
      <c r="W273">
        <v>0</v>
      </c>
      <c r="X273">
        <v>-1660354250</v>
      </c>
      <c r="Y273">
        <v>3.5</v>
      </c>
      <c r="AA273">
        <v>2.44</v>
      </c>
      <c r="AB273">
        <v>0</v>
      </c>
      <c r="AC273">
        <v>0</v>
      </c>
      <c r="AD273">
        <v>0</v>
      </c>
      <c r="AE273">
        <v>2.44</v>
      </c>
      <c r="AF273">
        <v>0</v>
      </c>
      <c r="AG273">
        <v>0</v>
      </c>
      <c r="AH273">
        <v>0</v>
      </c>
      <c r="AI273">
        <v>1</v>
      </c>
      <c r="AJ273">
        <v>1</v>
      </c>
      <c r="AK273">
        <v>1</v>
      </c>
      <c r="AL273">
        <v>1</v>
      </c>
      <c r="AN273">
        <v>0</v>
      </c>
      <c r="AO273">
        <v>1</v>
      </c>
      <c r="AP273">
        <v>0</v>
      </c>
      <c r="AQ273">
        <v>0</v>
      </c>
      <c r="AR273">
        <v>0</v>
      </c>
      <c r="AS273" t="s">
        <v>3</v>
      </c>
      <c r="AT273">
        <v>3.5</v>
      </c>
      <c r="AU273" t="s">
        <v>3</v>
      </c>
      <c r="AV273">
        <v>0</v>
      </c>
      <c r="AW273">
        <v>2</v>
      </c>
      <c r="AX273">
        <v>31304136</v>
      </c>
      <c r="AY273">
        <v>1</v>
      </c>
      <c r="AZ273">
        <v>0</v>
      </c>
      <c r="BA273">
        <v>273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  <c r="BW273">
        <v>0</v>
      </c>
      <c r="CX273">
        <f>Y273*Source!I115</f>
        <v>0.24500000000000002</v>
      </c>
      <c r="CY273">
        <f>AA273</f>
        <v>2.44</v>
      </c>
      <c r="CZ273">
        <f>AE273</f>
        <v>2.44</v>
      </c>
      <c r="DA273">
        <f>AI273</f>
        <v>1</v>
      </c>
      <c r="DB273">
        <f t="shared" si="28"/>
        <v>8.5</v>
      </c>
      <c r="DC273">
        <f t="shared" si="29"/>
        <v>0</v>
      </c>
    </row>
    <row r="274" spans="1:107" x14ac:dyDescent="0.2">
      <c r="A274">
        <f>ROW(Source!A115)</f>
        <v>115</v>
      </c>
      <c r="B274">
        <v>31303232</v>
      </c>
      <c r="C274">
        <v>31304125</v>
      </c>
      <c r="D274">
        <v>29863559</v>
      </c>
      <c r="E274">
        <v>1</v>
      </c>
      <c r="F274">
        <v>1</v>
      </c>
      <c r="G274">
        <v>1</v>
      </c>
      <c r="H274">
        <v>3</v>
      </c>
      <c r="I274" t="s">
        <v>391</v>
      </c>
      <c r="J274" t="s">
        <v>393</v>
      </c>
      <c r="K274" t="s">
        <v>392</v>
      </c>
      <c r="L274">
        <v>1339</v>
      </c>
      <c r="N274">
        <v>1007</v>
      </c>
      <c r="O274" t="s">
        <v>135</v>
      </c>
      <c r="P274" t="s">
        <v>135</v>
      </c>
      <c r="Q274">
        <v>1</v>
      </c>
      <c r="W274">
        <v>0</v>
      </c>
      <c r="X274">
        <v>342151950</v>
      </c>
      <c r="Y274">
        <v>2.04</v>
      </c>
      <c r="AA274">
        <v>280.60000000000002</v>
      </c>
      <c r="AB274">
        <v>0</v>
      </c>
      <c r="AC274">
        <v>0</v>
      </c>
      <c r="AD274">
        <v>0</v>
      </c>
      <c r="AE274">
        <v>280.60000000000002</v>
      </c>
      <c r="AF274">
        <v>0</v>
      </c>
      <c r="AG274">
        <v>0</v>
      </c>
      <c r="AH274">
        <v>0</v>
      </c>
      <c r="AI274">
        <v>1</v>
      </c>
      <c r="AJ274">
        <v>1</v>
      </c>
      <c r="AK274">
        <v>1</v>
      </c>
      <c r="AL274">
        <v>1</v>
      </c>
      <c r="AN274">
        <v>0</v>
      </c>
      <c r="AO274">
        <v>0</v>
      </c>
      <c r="AP274">
        <v>1</v>
      </c>
      <c r="AQ274">
        <v>0</v>
      </c>
      <c r="AR274">
        <v>0</v>
      </c>
      <c r="AS274" t="s">
        <v>3</v>
      </c>
      <c r="AT274">
        <v>2.04</v>
      </c>
      <c r="AU274" t="s">
        <v>3</v>
      </c>
      <c r="AV274">
        <v>0</v>
      </c>
      <c r="AW274">
        <v>1</v>
      </c>
      <c r="AX274">
        <v>-1</v>
      </c>
      <c r="AY274">
        <v>0</v>
      </c>
      <c r="AZ274">
        <v>0</v>
      </c>
      <c r="BA274" t="s">
        <v>3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CX274">
        <f>Y274*Source!I115</f>
        <v>0.14280000000000001</v>
      </c>
      <c r="CY274">
        <f>AA274</f>
        <v>280.60000000000002</v>
      </c>
      <c r="CZ274">
        <f>AE274</f>
        <v>280.60000000000002</v>
      </c>
      <c r="DA274">
        <f>AI274</f>
        <v>1</v>
      </c>
      <c r="DB274">
        <f t="shared" si="28"/>
        <v>572.4</v>
      </c>
      <c r="DC274">
        <f t="shared" si="29"/>
        <v>0</v>
      </c>
    </row>
    <row r="275" spans="1:107" x14ac:dyDescent="0.2">
      <c r="A275">
        <f>ROW(Source!A117)</f>
        <v>117</v>
      </c>
      <c r="B275">
        <v>31303232</v>
      </c>
      <c r="C275">
        <v>31304139</v>
      </c>
      <c r="D275">
        <v>28882523</v>
      </c>
      <c r="E275">
        <v>1</v>
      </c>
      <c r="F275">
        <v>1</v>
      </c>
      <c r="G275">
        <v>1</v>
      </c>
      <c r="H275">
        <v>1</v>
      </c>
      <c r="I275" t="s">
        <v>621</v>
      </c>
      <c r="J275" t="s">
        <v>3</v>
      </c>
      <c r="K275" t="s">
        <v>622</v>
      </c>
      <c r="L275">
        <v>1191</v>
      </c>
      <c r="N275">
        <v>1013</v>
      </c>
      <c r="O275" t="s">
        <v>557</v>
      </c>
      <c r="P275" t="s">
        <v>557</v>
      </c>
      <c r="Q275">
        <v>1</v>
      </c>
      <c r="W275">
        <v>0</v>
      </c>
      <c r="X275">
        <v>-509590494</v>
      </c>
      <c r="Y275">
        <v>42.4</v>
      </c>
      <c r="AA275">
        <v>0</v>
      </c>
      <c r="AB275">
        <v>0</v>
      </c>
      <c r="AC275">
        <v>0</v>
      </c>
      <c r="AD275">
        <v>8.17</v>
      </c>
      <c r="AE275">
        <v>0</v>
      </c>
      <c r="AF275">
        <v>0</v>
      </c>
      <c r="AG275">
        <v>0</v>
      </c>
      <c r="AH275">
        <v>8.17</v>
      </c>
      <c r="AI275">
        <v>1</v>
      </c>
      <c r="AJ275">
        <v>1</v>
      </c>
      <c r="AK275">
        <v>1</v>
      </c>
      <c r="AL275">
        <v>1</v>
      </c>
      <c r="AN275">
        <v>0</v>
      </c>
      <c r="AO275">
        <v>1</v>
      </c>
      <c r="AP275">
        <v>0</v>
      </c>
      <c r="AQ275">
        <v>0</v>
      </c>
      <c r="AR275">
        <v>0</v>
      </c>
      <c r="AS275" t="s">
        <v>3</v>
      </c>
      <c r="AT275">
        <v>42.4</v>
      </c>
      <c r="AU275" t="s">
        <v>3</v>
      </c>
      <c r="AV275">
        <v>1</v>
      </c>
      <c r="AW275">
        <v>2</v>
      </c>
      <c r="AX275">
        <v>31304149</v>
      </c>
      <c r="AY275">
        <v>1</v>
      </c>
      <c r="AZ275">
        <v>0</v>
      </c>
      <c r="BA275">
        <v>275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0</v>
      </c>
      <c r="BS275">
        <v>0</v>
      </c>
      <c r="BT275">
        <v>0</v>
      </c>
      <c r="BU275">
        <v>0</v>
      </c>
      <c r="BV275">
        <v>0</v>
      </c>
      <c r="BW275">
        <v>0</v>
      </c>
      <c r="CX275">
        <f>Y275*Source!I117</f>
        <v>2.968</v>
      </c>
      <c r="CY275">
        <f>AD275</f>
        <v>8.17</v>
      </c>
      <c r="CZ275">
        <f>AH275</f>
        <v>8.17</v>
      </c>
      <c r="DA275">
        <f>AL275</f>
        <v>1</v>
      </c>
      <c r="DB275">
        <f t="shared" si="28"/>
        <v>346.4</v>
      </c>
      <c r="DC275">
        <f t="shared" si="29"/>
        <v>0</v>
      </c>
    </row>
    <row r="276" spans="1:107" x14ac:dyDescent="0.2">
      <c r="A276">
        <f>ROW(Source!A117)</f>
        <v>117</v>
      </c>
      <c r="B276">
        <v>31303232</v>
      </c>
      <c r="C276">
        <v>31304139</v>
      </c>
      <c r="D276">
        <v>28880682</v>
      </c>
      <c r="E276">
        <v>1</v>
      </c>
      <c r="F276">
        <v>1</v>
      </c>
      <c r="G276">
        <v>1</v>
      </c>
      <c r="H276">
        <v>1</v>
      </c>
      <c r="I276" t="s">
        <v>564</v>
      </c>
      <c r="J276" t="s">
        <v>3</v>
      </c>
      <c r="K276" t="s">
        <v>565</v>
      </c>
      <c r="L276">
        <v>1191</v>
      </c>
      <c r="N276">
        <v>1013</v>
      </c>
      <c r="O276" t="s">
        <v>557</v>
      </c>
      <c r="P276" t="s">
        <v>557</v>
      </c>
      <c r="Q276">
        <v>1</v>
      </c>
      <c r="W276">
        <v>0</v>
      </c>
      <c r="X276">
        <v>-1417349443</v>
      </c>
      <c r="Y276">
        <v>0.98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1</v>
      </c>
      <c r="AJ276">
        <v>1</v>
      </c>
      <c r="AK276">
        <v>1</v>
      </c>
      <c r="AL276">
        <v>1</v>
      </c>
      <c r="AN276">
        <v>0</v>
      </c>
      <c r="AO276">
        <v>1</v>
      </c>
      <c r="AP276">
        <v>0</v>
      </c>
      <c r="AQ276">
        <v>0</v>
      </c>
      <c r="AR276">
        <v>0</v>
      </c>
      <c r="AS276" t="s">
        <v>3</v>
      </c>
      <c r="AT276">
        <v>0.98</v>
      </c>
      <c r="AU276" t="s">
        <v>3</v>
      </c>
      <c r="AV276">
        <v>2</v>
      </c>
      <c r="AW276">
        <v>2</v>
      </c>
      <c r="AX276">
        <v>31304150</v>
      </c>
      <c r="AY276">
        <v>1</v>
      </c>
      <c r="AZ276">
        <v>0</v>
      </c>
      <c r="BA276">
        <v>276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0</v>
      </c>
      <c r="BW276">
        <v>0</v>
      </c>
      <c r="CX276">
        <f>Y276*Source!I117</f>
        <v>6.8600000000000008E-2</v>
      </c>
      <c r="CY276">
        <f>AD276</f>
        <v>0</v>
      </c>
      <c r="CZ276">
        <f>AH276</f>
        <v>0</v>
      </c>
      <c r="DA276">
        <f>AL276</f>
        <v>1</v>
      </c>
      <c r="DB276">
        <f t="shared" si="28"/>
        <v>0</v>
      </c>
      <c r="DC276">
        <f t="shared" si="29"/>
        <v>0</v>
      </c>
    </row>
    <row r="277" spans="1:107" x14ac:dyDescent="0.2">
      <c r="A277">
        <f>ROW(Source!A117)</f>
        <v>117</v>
      </c>
      <c r="B277">
        <v>31303232</v>
      </c>
      <c r="C277">
        <v>31304139</v>
      </c>
      <c r="D277">
        <v>29937927</v>
      </c>
      <c r="E277">
        <v>1</v>
      </c>
      <c r="F277">
        <v>1</v>
      </c>
      <c r="G277">
        <v>1</v>
      </c>
      <c r="H277">
        <v>2</v>
      </c>
      <c r="I277" t="s">
        <v>590</v>
      </c>
      <c r="J277" t="s">
        <v>591</v>
      </c>
      <c r="K277" t="s">
        <v>592</v>
      </c>
      <c r="L277">
        <v>1368</v>
      </c>
      <c r="N277">
        <v>1011</v>
      </c>
      <c r="O277" t="s">
        <v>561</v>
      </c>
      <c r="P277" t="s">
        <v>561</v>
      </c>
      <c r="Q277">
        <v>1</v>
      </c>
      <c r="W277">
        <v>0</v>
      </c>
      <c r="X277">
        <v>-1718674368</v>
      </c>
      <c r="Y277">
        <v>0.41</v>
      </c>
      <c r="AA277">
        <v>0</v>
      </c>
      <c r="AB277">
        <v>111.99</v>
      </c>
      <c r="AC277">
        <v>13.5</v>
      </c>
      <c r="AD277">
        <v>0</v>
      </c>
      <c r="AE277">
        <v>0</v>
      </c>
      <c r="AF277">
        <v>111.99</v>
      </c>
      <c r="AG277">
        <v>13.5</v>
      </c>
      <c r="AH277">
        <v>0</v>
      </c>
      <c r="AI277">
        <v>1</v>
      </c>
      <c r="AJ277">
        <v>1</v>
      </c>
      <c r="AK277">
        <v>1</v>
      </c>
      <c r="AL277">
        <v>1</v>
      </c>
      <c r="AN277">
        <v>0</v>
      </c>
      <c r="AO277">
        <v>1</v>
      </c>
      <c r="AP277">
        <v>0</v>
      </c>
      <c r="AQ277">
        <v>0</v>
      </c>
      <c r="AR277">
        <v>0</v>
      </c>
      <c r="AS277" t="s">
        <v>3</v>
      </c>
      <c r="AT277">
        <v>0.41</v>
      </c>
      <c r="AU277" t="s">
        <v>3</v>
      </c>
      <c r="AV277">
        <v>0</v>
      </c>
      <c r="AW277">
        <v>2</v>
      </c>
      <c r="AX277">
        <v>31304151</v>
      </c>
      <c r="AY277">
        <v>1</v>
      </c>
      <c r="AZ277">
        <v>0</v>
      </c>
      <c r="BA277">
        <v>277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0</v>
      </c>
      <c r="BS277">
        <v>0</v>
      </c>
      <c r="BT277">
        <v>0</v>
      </c>
      <c r="BU277">
        <v>0</v>
      </c>
      <c r="BV277">
        <v>0</v>
      </c>
      <c r="BW277">
        <v>0</v>
      </c>
      <c r="CX277">
        <f>Y277*Source!I117</f>
        <v>2.87E-2</v>
      </c>
      <c r="CY277">
        <f>AB277</f>
        <v>111.99</v>
      </c>
      <c r="CZ277">
        <f>AF277</f>
        <v>111.99</v>
      </c>
      <c r="DA277">
        <f>AJ277</f>
        <v>1</v>
      </c>
      <c r="DB277">
        <f t="shared" si="28"/>
        <v>45.9</v>
      </c>
      <c r="DC277">
        <f t="shared" si="29"/>
        <v>5.5</v>
      </c>
    </row>
    <row r="278" spans="1:107" x14ac:dyDescent="0.2">
      <c r="A278">
        <f>ROW(Source!A117)</f>
        <v>117</v>
      </c>
      <c r="B278">
        <v>31303232</v>
      </c>
      <c r="C278">
        <v>31304139</v>
      </c>
      <c r="D278">
        <v>29938151</v>
      </c>
      <c r="E278">
        <v>1</v>
      </c>
      <c r="F278">
        <v>1</v>
      </c>
      <c r="G278">
        <v>1</v>
      </c>
      <c r="H278">
        <v>2</v>
      </c>
      <c r="I278" t="s">
        <v>700</v>
      </c>
      <c r="J278" t="s">
        <v>701</v>
      </c>
      <c r="K278" t="s">
        <v>702</v>
      </c>
      <c r="L278">
        <v>1368</v>
      </c>
      <c r="N278">
        <v>1011</v>
      </c>
      <c r="O278" t="s">
        <v>561</v>
      </c>
      <c r="P278" t="s">
        <v>561</v>
      </c>
      <c r="Q278">
        <v>1</v>
      </c>
      <c r="W278">
        <v>0</v>
      </c>
      <c r="X278">
        <v>1225731627</v>
      </c>
      <c r="Y278">
        <v>0.01</v>
      </c>
      <c r="AA278">
        <v>0</v>
      </c>
      <c r="AB278">
        <v>89.99</v>
      </c>
      <c r="AC278">
        <v>10.06</v>
      </c>
      <c r="AD278">
        <v>0</v>
      </c>
      <c r="AE278">
        <v>0</v>
      </c>
      <c r="AF278">
        <v>89.99</v>
      </c>
      <c r="AG278">
        <v>10.06</v>
      </c>
      <c r="AH278">
        <v>0</v>
      </c>
      <c r="AI278">
        <v>1</v>
      </c>
      <c r="AJ278">
        <v>1</v>
      </c>
      <c r="AK278">
        <v>1</v>
      </c>
      <c r="AL278">
        <v>1</v>
      </c>
      <c r="AN278">
        <v>0</v>
      </c>
      <c r="AO278">
        <v>1</v>
      </c>
      <c r="AP278">
        <v>0</v>
      </c>
      <c r="AQ278">
        <v>0</v>
      </c>
      <c r="AR278">
        <v>0</v>
      </c>
      <c r="AS278" t="s">
        <v>3</v>
      </c>
      <c r="AT278">
        <v>0.01</v>
      </c>
      <c r="AU278" t="s">
        <v>3</v>
      </c>
      <c r="AV278">
        <v>0</v>
      </c>
      <c r="AW278">
        <v>2</v>
      </c>
      <c r="AX278">
        <v>31304152</v>
      </c>
      <c r="AY278">
        <v>1</v>
      </c>
      <c r="AZ278">
        <v>0</v>
      </c>
      <c r="BA278">
        <v>278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0</v>
      </c>
      <c r="BM278">
        <v>0</v>
      </c>
      <c r="BN278">
        <v>0</v>
      </c>
      <c r="BO278">
        <v>0</v>
      </c>
      <c r="BP278">
        <v>0</v>
      </c>
      <c r="BQ278">
        <v>0</v>
      </c>
      <c r="BR278">
        <v>0</v>
      </c>
      <c r="BS278">
        <v>0</v>
      </c>
      <c r="BT278">
        <v>0</v>
      </c>
      <c r="BU278">
        <v>0</v>
      </c>
      <c r="BV278">
        <v>0</v>
      </c>
      <c r="BW278">
        <v>0</v>
      </c>
      <c r="CX278">
        <f>Y278*Source!I117</f>
        <v>7.000000000000001E-4</v>
      </c>
      <c r="CY278">
        <f>AB278</f>
        <v>89.99</v>
      </c>
      <c r="CZ278">
        <f>AF278</f>
        <v>89.99</v>
      </c>
      <c r="DA278">
        <f>AJ278</f>
        <v>1</v>
      </c>
      <c r="DB278">
        <f t="shared" si="28"/>
        <v>0.9</v>
      </c>
      <c r="DC278">
        <f t="shared" si="29"/>
        <v>0.1</v>
      </c>
    </row>
    <row r="279" spans="1:107" x14ac:dyDescent="0.2">
      <c r="A279">
        <f>ROW(Source!A117)</f>
        <v>117</v>
      </c>
      <c r="B279">
        <v>31303232</v>
      </c>
      <c r="C279">
        <v>31304139</v>
      </c>
      <c r="D279">
        <v>29938648</v>
      </c>
      <c r="E279">
        <v>1</v>
      </c>
      <c r="F279">
        <v>1</v>
      </c>
      <c r="G279">
        <v>1</v>
      </c>
      <c r="H279">
        <v>2</v>
      </c>
      <c r="I279" t="s">
        <v>735</v>
      </c>
      <c r="J279" t="s">
        <v>736</v>
      </c>
      <c r="K279" t="s">
        <v>737</v>
      </c>
      <c r="L279">
        <v>1368</v>
      </c>
      <c r="N279">
        <v>1011</v>
      </c>
      <c r="O279" t="s">
        <v>561</v>
      </c>
      <c r="P279" t="s">
        <v>561</v>
      </c>
      <c r="Q279">
        <v>1</v>
      </c>
      <c r="W279">
        <v>0</v>
      </c>
      <c r="X279">
        <v>-145686310</v>
      </c>
      <c r="Y279">
        <v>5.13</v>
      </c>
      <c r="AA279">
        <v>0</v>
      </c>
      <c r="AB279">
        <v>60</v>
      </c>
      <c r="AC279">
        <v>0</v>
      </c>
      <c r="AD279">
        <v>0</v>
      </c>
      <c r="AE279">
        <v>0</v>
      </c>
      <c r="AF279">
        <v>60</v>
      </c>
      <c r="AG279">
        <v>0</v>
      </c>
      <c r="AH279">
        <v>0</v>
      </c>
      <c r="AI279">
        <v>1</v>
      </c>
      <c r="AJ279">
        <v>1</v>
      </c>
      <c r="AK279">
        <v>1</v>
      </c>
      <c r="AL279">
        <v>1</v>
      </c>
      <c r="AN279">
        <v>0</v>
      </c>
      <c r="AO279">
        <v>1</v>
      </c>
      <c r="AP279">
        <v>0</v>
      </c>
      <c r="AQ279">
        <v>0</v>
      </c>
      <c r="AR279">
        <v>0</v>
      </c>
      <c r="AS279" t="s">
        <v>3</v>
      </c>
      <c r="AT279">
        <v>5.13</v>
      </c>
      <c r="AU279" t="s">
        <v>3</v>
      </c>
      <c r="AV279">
        <v>0</v>
      </c>
      <c r="AW279">
        <v>2</v>
      </c>
      <c r="AX279">
        <v>31304153</v>
      </c>
      <c r="AY279">
        <v>1</v>
      </c>
      <c r="AZ279">
        <v>0</v>
      </c>
      <c r="BA279">
        <v>279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CX279">
        <f>Y279*Source!I117</f>
        <v>0.35910000000000003</v>
      </c>
      <c r="CY279">
        <f>AB279</f>
        <v>60</v>
      </c>
      <c r="CZ279">
        <f>AF279</f>
        <v>60</v>
      </c>
      <c r="DA279">
        <f>AJ279</f>
        <v>1</v>
      </c>
      <c r="DB279">
        <f t="shared" si="28"/>
        <v>307.8</v>
      </c>
      <c r="DC279">
        <f t="shared" si="29"/>
        <v>0</v>
      </c>
    </row>
    <row r="280" spans="1:107" x14ac:dyDescent="0.2">
      <c r="A280">
        <f>ROW(Source!A117)</f>
        <v>117</v>
      </c>
      <c r="B280">
        <v>31303232</v>
      </c>
      <c r="C280">
        <v>31304139</v>
      </c>
      <c r="D280">
        <v>29939320</v>
      </c>
      <c r="E280">
        <v>1</v>
      </c>
      <c r="F280">
        <v>1</v>
      </c>
      <c r="G280">
        <v>1</v>
      </c>
      <c r="H280">
        <v>2</v>
      </c>
      <c r="I280" t="s">
        <v>579</v>
      </c>
      <c r="J280" t="s">
        <v>580</v>
      </c>
      <c r="K280" t="s">
        <v>581</v>
      </c>
      <c r="L280">
        <v>1368</v>
      </c>
      <c r="N280">
        <v>1011</v>
      </c>
      <c r="O280" t="s">
        <v>561</v>
      </c>
      <c r="P280" t="s">
        <v>561</v>
      </c>
      <c r="Q280">
        <v>1</v>
      </c>
      <c r="W280">
        <v>0</v>
      </c>
      <c r="X280">
        <v>1372534845</v>
      </c>
      <c r="Y280">
        <v>0.56000000000000005</v>
      </c>
      <c r="AA280">
        <v>0</v>
      </c>
      <c r="AB280">
        <v>65.709999999999994</v>
      </c>
      <c r="AC280">
        <v>11.6</v>
      </c>
      <c r="AD280">
        <v>0</v>
      </c>
      <c r="AE280">
        <v>0</v>
      </c>
      <c r="AF280">
        <v>65.709999999999994</v>
      </c>
      <c r="AG280">
        <v>11.6</v>
      </c>
      <c r="AH280">
        <v>0</v>
      </c>
      <c r="AI280">
        <v>1</v>
      </c>
      <c r="AJ280">
        <v>1</v>
      </c>
      <c r="AK280">
        <v>1</v>
      </c>
      <c r="AL280">
        <v>1</v>
      </c>
      <c r="AN280">
        <v>0</v>
      </c>
      <c r="AO280">
        <v>1</v>
      </c>
      <c r="AP280">
        <v>0</v>
      </c>
      <c r="AQ280">
        <v>0</v>
      </c>
      <c r="AR280">
        <v>0</v>
      </c>
      <c r="AS280" t="s">
        <v>3</v>
      </c>
      <c r="AT280">
        <v>0.56000000000000005</v>
      </c>
      <c r="AU280" t="s">
        <v>3</v>
      </c>
      <c r="AV280">
        <v>0</v>
      </c>
      <c r="AW280">
        <v>2</v>
      </c>
      <c r="AX280">
        <v>31304154</v>
      </c>
      <c r="AY280">
        <v>1</v>
      </c>
      <c r="AZ280">
        <v>0</v>
      </c>
      <c r="BA280">
        <v>280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CX280">
        <f>Y280*Source!I117</f>
        <v>3.9200000000000006E-2</v>
      </c>
      <c r="CY280">
        <f>AB280</f>
        <v>65.709999999999994</v>
      </c>
      <c r="CZ280">
        <f>AF280</f>
        <v>65.709999999999994</v>
      </c>
      <c r="DA280">
        <f>AJ280</f>
        <v>1</v>
      </c>
      <c r="DB280">
        <f t="shared" si="28"/>
        <v>36.799999999999997</v>
      </c>
      <c r="DC280">
        <f t="shared" si="29"/>
        <v>6.5</v>
      </c>
    </row>
    <row r="281" spans="1:107" x14ac:dyDescent="0.2">
      <c r="A281">
        <f>ROW(Source!A117)</f>
        <v>117</v>
      </c>
      <c r="B281">
        <v>31303232</v>
      </c>
      <c r="C281">
        <v>31304139</v>
      </c>
      <c r="D281">
        <v>29862035</v>
      </c>
      <c r="E281">
        <v>1</v>
      </c>
      <c r="F281">
        <v>1</v>
      </c>
      <c r="G281">
        <v>1</v>
      </c>
      <c r="H281">
        <v>3</v>
      </c>
      <c r="I281" t="s">
        <v>280</v>
      </c>
      <c r="J281" t="s">
        <v>282</v>
      </c>
      <c r="K281" t="s">
        <v>281</v>
      </c>
      <c r="L281">
        <v>1339</v>
      </c>
      <c r="N281">
        <v>1007</v>
      </c>
      <c r="O281" t="s">
        <v>135</v>
      </c>
      <c r="P281" t="s">
        <v>135</v>
      </c>
      <c r="Q281">
        <v>1</v>
      </c>
      <c r="W281">
        <v>0</v>
      </c>
      <c r="X281">
        <v>-35545874</v>
      </c>
      <c r="Y281">
        <v>0.05</v>
      </c>
      <c r="AA281">
        <v>55.26</v>
      </c>
      <c r="AB281">
        <v>0</v>
      </c>
      <c r="AC281">
        <v>0</v>
      </c>
      <c r="AD281">
        <v>0</v>
      </c>
      <c r="AE281">
        <v>55.26</v>
      </c>
      <c r="AF281">
        <v>0</v>
      </c>
      <c r="AG281">
        <v>0</v>
      </c>
      <c r="AH281">
        <v>0</v>
      </c>
      <c r="AI281">
        <v>1</v>
      </c>
      <c r="AJ281">
        <v>1</v>
      </c>
      <c r="AK281">
        <v>1</v>
      </c>
      <c r="AL281">
        <v>1</v>
      </c>
      <c r="AN281">
        <v>0</v>
      </c>
      <c r="AO281">
        <v>1</v>
      </c>
      <c r="AP281">
        <v>0</v>
      </c>
      <c r="AQ281">
        <v>0</v>
      </c>
      <c r="AR281">
        <v>0</v>
      </c>
      <c r="AS281" t="s">
        <v>3</v>
      </c>
      <c r="AT281">
        <v>0.05</v>
      </c>
      <c r="AU281" t="s">
        <v>3</v>
      </c>
      <c r="AV281">
        <v>0</v>
      </c>
      <c r="AW281">
        <v>2</v>
      </c>
      <c r="AX281">
        <v>31304155</v>
      </c>
      <c r="AY281">
        <v>1</v>
      </c>
      <c r="AZ281">
        <v>0</v>
      </c>
      <c r="BA281">
        <v>281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0</v>
      </c>
      <c r="BR281">
        <v>0</v>
      </c>
      <c r="BS281">
        <v>0</v>
      </c>
      <c r="BT281">
        <v>0</v>
      </c>
      <c r="BU281">
        <v>0</v>
      </c>
      <c r="BV281">
        <v>0</v>
      </c>
      <c r="BW281">
        <v>0</v>
      </c>
      <c r="CX281">
        <f>Y281*Source!I117</f>
        <v>3.5000000000000005E-3</v>
      </c>
      <c r="CY281">
        <f>AA281</f>
        <v>55.26</v>
      </c>
      <c r="CZ281">
        <f>AE281</f>
        <v>55.26</v>
      </c>
      <c r="DA281">
        <f>AI281</f>
        <v>1</v>
      </c>
      <c r="DB281">
        <f t="shared" si="28"/>
        <v>2.8</v>
      </c>
      <c r="DC281">
        <f t="shared" si="29"/>
        <v>0</v>
      </c>
    </row>
    <row r="282" spans="1:107" x14ac:dyDescent="0.2">
      <c r="A282">
        <f>ROW(Source!A117)</f>
        <v>117</v>
      </c>
      <c r="B282">
        <v>31303232</v>
      </c>
      <c r="C282">
        <v>31304139</v>
      </c>
      <c r="D282">
        <v>29863559</v>
      </c>
      <c r="E282">
        <v>1</v>
      </c>
      <c r="F282">
        <v>1</v>
      </c>
      <c r="G282">
        <v>1</v>
      </c>
      <c r="H282">
        <v>3</v>
      </c>
      <c r="I282" t="s">
        <v>391</v>
      </c>
      <c r="J282" t="s">
        <v>393</v>
      </c>
      <c r="K282" t="s">
        <v>392</v>
      </c>
      <c r="L282">
        <v>1339</v>
      </c>
      <c r="N282">
        <v>1007</v>
      </c>
      <c r="O282" t="s">
        <v>135</v>
      </c>
      <c r="P282" t="s">
        <v>135</v>
      </c>
      <c r="Q282">
        <v>1</v>
      </c>
      <c r="W282">
        <v>0</v>
      </c>
      <c r="X282">
        <v>342151950</v>
      </c>
      <c r="Y282">
        <v>5</v>
      </c>
      <c r="AA282">
        <v>280.60000000000002</v>
      </c>
      <c r="AB282">
        <v>0</v>
      </c>
      <c r="AC282">
        <v>0</v>
      </c>
      <c r="AD282">
        <v>0</v>
      </c>
      <c r="AE282">
        <v>280.60000000000002</v>
      </c>
      <c r="AF282">
        <v>0</v>
      </c>
      <c r="AG282">
        <v>0</v>
      </c>
      <c r="AH282">
        <v>0</v>
      </c>
      <c r="AI282">
        <v>1</v>
      </c>
      <c r="AJ282">
        <v>1</v>
      </c>
      <c r="AK282">
        <v>1</v>
      </c>
      <c r="AL282">
        <v>1</v>
      </c>
      <c r="AN282">
        <v>0</v>
      </c>
      <c r="AO282">
        <v>1</v>
      </c>
      <c r="AP282">
        <v>0</v>
      </c>
      <c r="AQ282">
        <v>0</v>
      </c>
      <c r="AR282">
        <v>0</v>
      </c>
      <c r="AS282" t="s">
        <v>3</v>
      </c>
      <c r="AT282">
        <v>5</v>
      </c>
      <c r="AU282" t="s">
        <v>3</v>
      </c>
      <c r="AV282">
        <v>0</v>
      </c>
      <c r="AW282">
        <v>2</v>
      </c>
      <c r="AX282">
        <v>31304156</v>
      </c>
      <c r="AY282">
        <v>1</v>
      </c>
      <c r="AZ282">
        <v>0</v>
      </c>
      <c r="BA282">
        <v>282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0</v>
      </c>
      <c r="BS282">
        <v>0</v>
      </c>
      <c r="BT282">
        <v>0</v>
      </c>
      <c r="BU282">
        <v>0</v>
      </c>
      <c r="BV282">
        <v>0</v>
      </c>
      <c r="BW282">
        <v>0</v>
      </c>
      <c r="CX282">
        <f>Y282*Source!I117</f>
        <v>0.35000000000000003</v>
      </c>
      <c r="CY282">
        <f>AA282</f>
        <v>280.60000000000002</v>
      </c>
      <c r="CZ282">
        <f>AE282</f>
        <v>280.60000000000002</v>
      </c>
      <c r="DA282">
        <f>AI282</f>
        <v>1</v>
      </c>
      <c r="DB282">
        <f t="shared" si="28"/>
        <v>1403</v>
      </c>
      <c r="DC282">
        <f t="shared" si="29"/>
        <v>0</v>
      </c>
    </row>
    <row r="283" spans="1:107" x14ac:dyDescent="0.2">
      <c r="A283">
        <f>ROW(Source!A117)</f>
        <v>117</v>
      </c>
      <c r="B283">
        <v>31303232</v>
      </c>
      <c r="C283">
        <v>31304139</v>
      </c>
      <c r="D283">
        <v>29876690</v>
      </c>
      <c r="E283">
        <v>1</v>
      </c>
      <c r="F283">
        <v>1</v>
      </c>
      <c r="G283">
        <v>1</v>
      </c>
      <c r="H283">
        <v>3</v>
      </c>
      <c r="I283" t="s">
        <v>360</v>
      </c>
      <c r="J283" t="s">
        <v>362</v>
      </c>
      <c r="K283" t="s">
        <v>361</v>
      </c>
      <c r="L283">
        <v>1327</v>
      </c>
      <c r="N283">
        <v>1005</v>
      </c>
      <c r="O283" t="s">
        <v>73</v>
      </c>
      <c r="P283" t="s">
        <v>73</v>
      </c>
      <c r="Q283">
        <v>1</v>
      </c>
      <c r="W283">
        <v>0</v>
      </c>
      <c r="X283">
        <v>-1320103649</v>
      </c>
      <c r="Y283">
        <v>100</v>
      </c>
      <c r="AA283">
        <v>70.099999999999994</v>
      </c>
      <c r="AB283">
        <v>0</v>
      </c>
      <c r="AC283">
        <v>0</v>
      </c>
      <c r="AD283">
        <v>0</v>
      </c>
      <c r="AE283">
        <v>70.099999999999994</v>
      </c>
      <c r="AF283">
        <v>0</v>
      </c>
      <c r="AG283">
        <v>0</v>
      </c>
      <c r="AH283">
        <v>0</v>
      </c>
      <c r="AI283">
        <v>1</v>
      </c>
      <c r="AJ283">
        <v>1</v>
      </c>
      <c r="AK283">
        <v>1</v>
      </c>
      <c r="AL283">
        <v>1</v>
      </c>
      <c r="AN283">
        <v>0</v>
      </c>
      <c r="AO283">
        <v>0</v>
      </c>
      <c r="AP283">
        <v>1</v>
      </c>
      <c r="AQ283">
        <v>0</v>
      </c>
      <c r="AR283">
        <v>0</v>
      </c>
      <c r="AS283" t="s">
        <v>3</v>
      </c>
      <c r="AT283">
        <v>100</v>
      </c>
      <c r="AU283" t="s">
        <v>3</v>
      </c>
      <c r="AV283">
        <v>0</v>
      </c>
      <c r="AW283">
        <v>1</v>
      </c>
      <c r="AX283">
        <v>-1</v>
      </c>
      <c r="AY283">
        <v>0</v>
      </c>
      <c r="AZ283">
        <v>0</v>
      </c>
      <c r="BA283" t="s">
        <v>3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0</v>
      </c>
      <c r="BT283">
        <v>0</v>
      </c>
      <c r="BU283">
        <v>0</v>
      </c>
      <c r="BV283">
        <v>0</v>
      </c>
      <c r="BW283">
        <v>0</v>
      </c>
      <c r="CX283">
        <f>Y283*Source!I117</f>
        <v>7.0000000000000009</v>
      </c>
      <c r="CY283">
        <f>AA283</f>
        <v>70.099999999999994</v>
      </c>
      <c r="CZ283">
        <f>AE283</f>
        <v>70.099999999999994</v>
      </c>
      <c r="DA283">
        <f>AI283</f>
        <v>1</v>
      </c>
      <c r="DB283">
        <f t="shared" si="28"/>
        <v>7010</v>
      </c>
      <c r="DC283">
        <f t="shared" si="29"/>
        <v>0</v>
      </c>
    </row>
    <row r="284" spans="1:107" x14ac:dyDescent="0.2">
      <c r="A284">
        <f>ROW(Source!A119)</f>
        <v>119</v>
      </c>
      <c r="B284">
        <v>31303232</v>
      </c>
      <c r="C284">
        <v>31304159</v>
      </c>
      <c r="D284">
        <v>28882545</v>
      </c>
      <c r="E284">
        <v>1</v>
      </c>
      <c r="F284">
        <v>1</v>
      </c>
      <c r="G284">
        <v>1</v>
      </c>
      <c r="H284">
        <v>1</v>
      </c>
      <c r="I284" t="s">
        <v>698</v>
      </c>
      <c r="J284" t="s">
        <v>3</v>
      </c>
      <c r="K284" t="s">
        <v>699</v>
      </c>
      <c r="L284">
        <v>1191</v>
      </c>
      <c r="N284">
        <v>1013</v>
      </c>
      <c r="O284" t="s">
        <v>557</v>
      </c>
      <c r="P284" t="s">
        <v>557</v>
      </c>
      <c r="Q284">
        <v>1</v>
      </c>
      <c r="W284">
        <v>0</v>
      </c>
      <c r="X284">
        <v>-608433632</v>
      </c>
      <c r="Y284">
        <v>76.08</v>
      </c>
      <c r="AA284">
        <v>0</v>
      </c>
      <c r="AB284">
        <v>0</v>
      </c>
      <c r="AC284">
        <v>0</v>
      </c>
      <c r="AD284">
        <v>8.4600000000000009</v>
      </c>
      <c r="AE284">
        <v>0</v>
      </c>
      <c r="AF284">
        <v>0</v>
      </c>
      <c r="AG284">
        <v>0</v>
      </c>
      <c r="AH284">
        <v>8.4600000000000009</v>
      </c>
      <c r="AI284">
        <v>1</v>
      </c>
      <c r="AJ284">
        <v>1</v>
      </c>
      <c r="AK284">
        <v>1</v>
      </c>
      <c r="AL284">
        <v>1</v>
      </c>
      <c r="AN284">
        <v>0</v>
      </c>
      <c r="AO284">
        <v>1</v>
      </c>
      <c r="AP284">
        <v>0</v>
      </c>
      <c r="AQ284">
        <v>0</v>
      </c>
      <c r="AR284">
        <v>0</v>
      </c>
      <c r="AS284" t="s">
        <v>3</v>
      </c>
      <c r="AT284">
        <v>76.08</v>
      </c>
      <c r="AU284" t="s">
        <v>3</v>
      </c>
      <c r="AV284">
        <v>1</v>
      </c>
      <c r="AW284">
        <v>2</v>
      </c>
      <c r="AX284">
        <v>31304169</v>
      </c>
      <c r="AY284">
        <v>1</v>
      </c>
      <c r="AZ284">
        <v>0</v>
      </c>
      <c r="BA284">
        <v>284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CX284">
        <f>Y284*Source!I119</f>
        <v>10.651200000000001</v>
      </c>
      <c r="CY284">
        <f>AD284</f>
        <v>8.4600000000000009</v>
      </c>
      <c r="CZ284">
        <f>AH284</f>
        <v>8.4600000000000009</v>
      </c>
      <c r="DA284">
        <f>AL284</f>
        <v>1</v>
      </c>
      <c r="DB284">
        <f t="shared" si="28"/>
        <v>643.6</v>
      </c>
      <c r="DC284">
        <f t="shared" si="29"/>
        <v>0</v>
      </c>
    </row>
    <row r="285" spans="1:107" x14ac:dyDescent="0.2">
      <c r="A285">
        <f>ROW(Source!A119)</f>
        <v>119</v>
      </c>
      <c r="B285">
        <v>31303232</v>
      </c>
      <c r="C285">
        <v>31304159</v>
      </c>
      <c r="D285">
        <v>28880682</v>
      </c>
      <c r="E285">
        <v>1</v>
      </c>
      <c r="F285">
        <v>1</v>
      </c>
      <c r="G285">
        <v>1</v>
      </c>
      <c r="H285">
        <v>1</v>
      </c>
      <c r="I285" t="s">
        <v>564</v>
      </c>
      <c r="J285" t="s">
        <v>3</v>
      </c>
      <c r="K285" t="s">
        <v>565</v>
      </c>
      <c r="L285">
        <v>1191</v>
      </c>
      <c r="N285">
        <v>1013</v>
      </c>
      <c r="O285" t="s">
        <v>557</v>
      </c>
      <c r="P285" t="s">
        <v>557</v>
      </c>
      <c r="Q285">
        <v>1</v>
      </c>
      <c r="W285">
        <v>0</v>
      </c>
      <c r="X285">
        <v>-1417349443</v>
      </c>
      <c r="Y285">
        <v>0.72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1</v>
      </c>
      <c r="AJ285">
        <v>1</v>
      </c>
      <c r="AK285">
        <v>1</v>
      </c>
      <c r="AL285">
        <v>1</v>
      </c>
      <c r="AN285">
        <v>0</v>
      </c>
      <c r="AO285">
        <v>1</v>
      </c>
      <c r="AP285">
        <v>0</v>
      </c>
      <c r="AQ285">
        <v>0</v>
      </c>
      <c r="AR285">
        <v>0</v>
      </c>
      <c r="AS285" t="s">
        <v>3</v>
      </c>
      <c r="AT285">
        <v>0.72</v>
      </c>
      <c r="AU285" t="s">
        <v>3</v>
      </c>
      <c r="AV285">
        <v>2</v>
      </c>
      <c r="AW285">
        <v>2</v>
      </c>
      <c r="AX285">
        <v>31304170</v>
      </c>
      <c r="AY285">
        <v>1</v>
      </c>
      <c r="AZ285">
        <v>0</v>
      </c>
      <c r="BA285">
        <v>285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0</v>
      </c>
      <c r="BW285">
        <v>0</v>
      </c>
      <c r="CX285">
        <f>Y285*Source!I119</f>
        <v>0.1008</v>
      </c>
      <c r="CY285">
        <f>AD285</f>
        <v>0</v>
      </c>
      <c r="CZ285">
        <f>AH285</f>
        <v>0</v>
      </c>
      <c r="DA285">
        <f>AL285</f>
        <v>1</v>
      </c>
      <c r="DB285">
        <f t="shared" si="28"/>
        <v>0</v>
      </c>
      <c r="DC285">
        <f t="shared" si="29"/>
        <v>0</v>
      </c>
    </row>
    <row r="286" spans="1:107" x14ac:dyDescent="0.2">
      <c r="A286">
        <f>ROW(Source!A119)</f>
        <v>119</v>
      </c>
      <c r="B286">
        <v>31303232</v>
      </c>
      <c r="C286">
        <v>31304159</v>
      </c>
      <c r="D286">
        <v>29937927</v>
      </c>
      <c r="E286">
        <v>1</v>
      </c>
      <c r="F286">
        <v>1</v>
      </c>
      <c r="G286">
        <v>1</v>
      </c>
      <c r="H286">
        <v>2</v>
      </c>
      <c r="I286" t="s">
        <v>590</v>
      </c>
      <c r="J286" t="s">
        <v>591</v>
      </c>
      <c r="K286" t="s">
        <v>592</v>
      </c>
      <c r="L286">
        <v>1368</v>
      </c>
      <c r="N286">
        <v>1011</v>
      </c>
      <c r="O286" t="s">
        <v>561</v>
      </c>
      <c r="P286" t="s">
        <v>561</v>
      </c>
      <c r="Q286">
        <v>1</v>
      </c>
      <c r="W286">
        <v>0</v>
      </c>
      <c r="X286">
        <v>-1718674368</v>
      </c>
      <c r="Y286">
        <v>0.68</v>
      </c>
      <c r="AA286">
        <v>0</v>
      </c>
      <c r="AB286">
        <v>111.99</v>
      </c>
      <c r="AC286">
        <v>13.5</v>
      </c>
      <c r="AD286">
        <v>0</v>
      </c>
      <c r="AE286">
        <v>0</v>
      </c>
      <c r="AF286">
        <v>111.99</v>
      </c>
      <c r="AG286">
        <v>13.5</v>
      </c>
      <c r="AH286">
        <v>0</v>
      </c>
      <c r="AI286">
        <v>1</v>
      </c>
      <c r="AJ286">
        <v>1</v>
      </c>
      <c r="AK286">
        <v>1</v>
      </c>
      <c r="AL286">
        <v>1</v>
      </c>
      <c r="AN286">
        <v>0</v>
      </c>
      <c r="AO286">
        <v>1</v>
      </c>
      <c r="AP286">
        <v>0</v>
      </c>
      <c r="AQ286">
        <v>0</v>
      </c>
      <c r="AR286">
        <v>0</v>
      </c>
      <c r="AS286" t="s">
        <v>3</v>
      </c>
      <c r="AT286">
        <v>0.68</v>
      </c>
      <c r="AU286" t="s">
        <v>3</v>
      </c>
      <c r="AV286">
        <v>0</v>
      </c>
      <c r="AW286">
        <v>2</v>
      </c>
      <c r="AX286">
        <v>31304171</v>
      </c>
      <c r="AY286">
        <v>1</v>
      </c>
      <c r="AZ286">
        <v>0</v>
      </c>
      <c r="BA286">
        <v>286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CX286">
        <f>Y286*Source!I119</f>
        <v>9.5200000000000021E-2</v>
      </c>
      <c r="CY286">
        <f>AB286</f>
        <v>111.99</v>
      </c>
      <c r="CZ286">
        <f>AF286</f>
        <v>111.99</v>
      </c>
      <c r="DA286">
        <f>AJ286</f>
        <v>1</v>
      </c>
      <c r="DB286">
        <f t="shared" si="28"/>
        <v>76.2</v>
      </c>
      <c r="DC286">
        <f t="shared" si="29"/>
        <v>9.1999999999999993</v>
      </c>
    </row>
    <row r="287" spans="1:107" x14ac:dyDescent="0.2">
      <c r="A287">
        <f>ROW(Source!A119)</f>
        <v>119</v>
      </c>
      <c r="B287">
        <v>31303232</v>
      </c>
      <c r="C287">
        <v>31304159</v>
      </c>
      <c r="D287">
        <v>29939320</v>
      </c>
      <c r="E287">
        <v>1</v>
      </c>
      <c r="F287">
        <v>1</v>
      </c>
      <c r="G287">
        <v>1</v>
      </c>
      <c r="H287">
        <v>2</v>
      </c>
      <c r="I287" t="s">
        <v>579</v>
      </c>
      <c r="J287" t="s">
        <v>580</v>
      </c>
      <c r="K287" t="s">
        <v>581</v>
      </c>
      <c r="L287">
        <v>1368</v>
      </c>
      <c r="N287">
        <v>1011</v>
      </c>
      <c r="O287" t="s">
        <v>561</v>
      </c>
      <c r="P287" t="s">
        <v>561</v>
      </c>
      <c r="Q287">
        <v>1</v>
      </c>
      <c r="W287">
        <v>0</v>
      </c>
      <c r="X287">
        <v>1372534845</v>
      </c>
      <c r="Y287">
        <v>0.04</v>
      </c>
      <c r="AA287">
        <v>0</v>
      </c>
      <c r="AB287">
        <v>65.709999999999994</v>
      </c>
      <c r="AC287">
        <v>11.6</v>
      </c>
      <c r="AD287">
        <v>0</v>
      </c>
      <c r="AE287">
        <v>0</v>
      </c>
      <c r="AF287">
        <v>65.709999999999994</v>
      </c>
      <c r="AG287">
        <v>11.6</v>
      </c>
      <c r="AH287">
        <v>0</v>
      </c>
      <c r="AI287">
        <v>1</v>
      </c>
      <c r="AJ287">
        <v>1</v>
      </c>
      <c r="AK287">
        <v>1</v>
      </c>
      <c r="AL287">
        <v>1</v>
      </c>
      <c r="AN287">
        <v>0</v>
      </c>
      <c r="AO287">
        <v>1</v>
      </c>
      <c r="AP287">
        <v>0</v>
      </c>
      <c r="AQ287">
        <v>0</v>
      </c>
      <c r="AR287">
        <v>0</v>
      </c>
      <c r="AS287" t="s">
        <v>3</v>
      </c>
      <c r="AT287">
        <v>0.04</v>
      </c>
      <c r="AU287" t="s">
        <v>3</v>
      </c>
      <c r="AV287">
        <v>0</v>
      </c>
      <c r="AW287">
        <v>2</v>
      </c>
      <c r="AX287">
        <v>31304172</v>
      </c>
      <c r="AY287">
        <v>1</v>
      </c>
      <c r="AZ287">
        <v>0</v>
      </c>
      <c r="BA287">
        <v>287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0</v>
      </c>
      <c r="CX287">
        <f>Y287*Source!I119</f>
        <v>5.6000000000000008E-3</v>
      </c>
      <c r="CY287">
        <f>AB287</f>
        <v>65.709999999999994</v>
      </c>
      <c r="CZ287">
        <f>AF287</f>
        <v>65.709999999999994</v>
      </c>
      <c r="DA287">
        <f>AJ287</f>
        <v>1</v>
      </c>
      <c r="DB287">
        <f t="shared" si="28"/>
        <v>2.6</v>
      </c>
      <c r="DC287">
        <f t="shared" si="29"/>
        <v>0.5</v>
      </c>
    </row>
    <row r="288" spans="1:107" x14ac:dyDescent="0.2">
      <c r="A288">
        <f>ROW(Source!A119)</f>
        <v>119</v>
      </c>
      <c r="B288">
        <v>31303232</v>
      </c>
      <c r="C288">
        <v>31304159</v>
      </c>
      <c r="D288">
        <v>29860291</v>
      </c>
      <c r="E288">
        <v>1</v>
      </c>
      <c r="F288">
        <v>1</v>
      </c>
      <c r="G288">
        <v>1</v>
      </c>
      <c r="H288">
        <v>3</v>
      </c>
      <c r="I288" t="s">
        <v>609</v>
      </c>
      <c r="J288" t="s">
        <v>610</v>
      </c>
      <c r="K288" t="s">
        <v>611</v>
      </c>
      <c r="L288">
        <v>1348</v>
      </c>
      <c r="N288">
        <v>1009</v>
      </c>
      <c r="O288" t="s">
        <v>37</v>
      </c>
      <c r="P288" t="s">
        <v>37</v>
      </c>
      <c r="Q288">
        <v>1000</v>
      </c>
      <c r="W288">
        <v>0</v>
      </c>
      <c r="X288">
        <v>1174701286</v>
      </c>
      <c r="Y288">
        <v>1E-3</v>
      </c>
      <c r="AA288">
        <v>11978</v>
      </c>
      <c r="AB288">
        <v>0</v>
      </c>
      <c r="AC288">
        <v>0</v>
      </c>
      <c r="AD288">
        <v>0</v>
      </c>
      <c r="AE288">
        <v>11978</v>
      </c>
      <c r="AF288">
        <v>0</v>
      </c>
      <c r="AG288">
        <v>0</v>
      </c>
      <c r="AH288">
        <v>0</v>
      </c>
      <c r="AI288">
        <v>1</v>
      </c>
      <c r="AJ288">
        <v>1</v>
      </c>
      <c r="AK288">
        <v>1</v>
      </c>
      <c r="AL288">
        <v>1</v>
      </c>
      <c r="AN288">
        <v>0</v>
      </c>
      <c r="AO288">
        <v>1</v>
      </c>
      <c r="AP288">
        <v>0</v>
      </c>
      <c r="AQ288">
        <v>0</v>
      </c>
      <c r="AR288">
        <v>0</v>
      </c>
      <c r="AS288" t="s">
        <v>3</v>
      </c>
      <c r="AT288">
        <v>1E-3</v>
      </c>
      <c r="AU288" t="s">
        <v>3</v>
      </c>
      <c r="AV288">
        <v>0</v>
      </c>
      <c r="AW288">
        <v>2</v>
      </c>
      <c r="AX288">
        <v>31304173</v>
      </c>
      <c r="AY288">
        <v>1</v>
      </c>
      <c r="AZ288">
        <v>0</v>
      </c>
      <c r="BA288">
        <v>288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0</v>
      </c>
      <c r="BW288">
        <v>0</v>
      </c>
      <c r="CX288">
        <f>Y288*Source!I119</f>
        <v>1.4000000000000001E-4</v>
      </c>
      <c r="CY288">
        <f>AA288</f>
        <v>11978</v>
      </c>
      <c r="CZ288">
        <f>AE288</f>
        <v>11978</v>
      </c>
      <c r="DA288">
        <f>AI288</f>
        <v>1</v>
      </c>
      <c r="DB288">
        <f t="shared" si="28"/>
        <v>12</v>
      </c>
      <c r="DC288">
        <f t="shared" si="29"/>
        <v>0</v>
      </c>
    </row>
    <row r="289" spans="1:107" x14ac:dyDescent="0.2">
      <c r="A289">
        <f>ROW(Source!A119)</f>
        <v>119</v>
      </c>
      <c r="B289">
        <v>31303232</v>
      </c>
      <c r="C289">
        <v>31304159</v>
      </c>
      <c r="D289">
        <v>29862842</v>
      </c>
      <c r="E289">
        <v>1</v>
      </c>
      <c r="F289">
        <v>1</v>
      </c>
      <c r="G289">
        <v>1</v>
      </c>
      <c r="H289">
        <v>3</v>
      </c>
      <c r="I289" t="s">
        <v>755</v>
      </c>
      <c r="J289" t="s">
        <v>756</v>
      </c>
      <c r="K289" t="s">
        <v>757</v>
      </c>
      <c r="L289">
        <v>1339</v>
      </c>
      <c r="N289">
        <v>1007</v>
      </c>
      <c r="O289" t="s">
        <v>135</v>
      </c>
      <c r="P289" t="s">
        <v>135</v>
      </c>
      <c r="Q289">
        <v>1</v>
      </c>
      <c r="W289">
        <v>0</v>
      </c>
      <c r="X289">
        <v>184330150</v>
      </c>
      <c r="Y289">
        <v>3.9</v>
      </c>
      <c r="AA289">
        <v>592.76</v>
      </c>
      <c r="AB289">
        <v>0</v>
      </c>
      <c r="AC289">
        <v>0</v>
      </c>
      <c r="AD289">
        <v>0</v>
      </c>
      <c r="AE289">
        <v>592.76</v>
      </c>
      <c r="AF289">
        <v>0</v>
      </c>
      <c r="AG289">
        <v>0</v>
      </c>
      <c r="AH289">
        <v>0</v>
      </c>
      <c r="AI289">
        <v>1</v>
      </c>
      <c r="AJ289">
        <v>1</v>
      </c>
      <c r="AK289">
        <v>1</v>
      </c>
      <c r="AL289">
        <v>1</v>
      </c>
      <c r="AN289">
        <v>0</v>
      </c>
      <c r="AO289">
        <v>1</v>
      </c>
      <c r="AP289">
        <v>0</v>
      </c>
      <c r="AQ289">
        <v>0</v>
      </c>
      <c r="AR289">
        <v>0</v>
      </c>
      <c r="AS289" t="s">
        <v>3</v>
      </c>
      <c r="AT289">
        <v>3.9</v>
      </c>
      <c r="AU289" t="s">
        <v>3</v>
      </c>
      <c r="AV289">
        <v>0</v>
      </c>
      <c r="AW289">
        <v>2</v>
      </c>
      <c r="AX289">
        <v>31304174</v>
      </c>
      <c r="AY289">
        <v>1</v>
      </c>
      <c r="AZ289">
        <v>0</v>
      </c>
      <c r="BA289">
        <v>289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0</v>
      </c>
      <c r="BS289">
        <v>0</v>
      </c>
      <c r="BT289">
        <v>0</v>
      </c>
      <c r="BU289">
        <v>0</v>
      </c>
      <c r="BV289">
        <v>0</v>
      </c>
      <c r="BW289">
        <v>0</v>
      </c>
      <c r="CX289">
        <f>Y289*Source!I119</f>
        <v>0.54600000000000004</v>
      </c>
      <c r="CY289">
        <f>AA289</f>
        <v>592.76</v>
      </c>
      <c r="CZ289">
        <f>AE289</f>
        <v>592.76</v>
      </c>
      <c r="DA289">
        <f>AI289</f>
        <v>1</v>
      </c>
      <c r="DB289">
        <f t="shared" si="28"/>
        <v>2311.8000000000002</v>
      </c>
      <c r="DC289">
        <f t="shared" si="29"/>
        <v>0</v>
      </c>
    </row>
    <row r="290" spans="1:107" x14ac:dyDescent="0.2">
      <c r="A290">
        <f>ROW(Source!A119)</f>
        <v>119</v>
      </c>
      <c r="B290">
        <v>31303232</v>
      </c>
      <c r="C290">
        <v>31304159</v>
      </c>
      <c r="D290">
        <v>29863088</v>
      </c>
      <c r="E290">
        <v>1</v>
      </c>
      <c r="F290">
        <v>1</v>
      </c>
      <c r="G290">
        <v>1</v>
      </c>
      <c r="H290">
        <v>3</v>
      </c>
      <c r="I290" t="s">
        <v>758</v>
      </c>
      <c r="J290" t="s">
        <v>759</v>
      </c>
      <c r="K290" t="s">
        <v>760</v>
      </c>
      <c r="L290">
        <v>1339</v>
      </c>
      <c r="N290">
        <v>1007</v>
      </c>
      <c r="O290" t="s">
        <v>135</v>
      </c>
      <c r="P290" t="s">
        <v>135</v>
      </c>
      <c r="Q290">
        <v>1</v>
      </c>
      <c r="W290">
        <v>0</v>
      </c>
      <c r="X290">
        <v>519185539</v>
      </c>
      <c r="Y290">
        <v>0.06</v>
      </c>
      <c r="AA290">
        <v>519.79999999999995</v>
      </c>
      <c r="AB290">
        <v>0</v>
      </c>
      <c r="AC290">
        <v>0</v>
      </c>
      <c r="AD290">
        <v>0</v>
      </c>
      <c r="AE290">
        <v>519.79999999999995</v>
      </c>
      <c r="AF290">
        <v>0</v>
      </c>
      <c r="AG290">
        <v>0</v>
      </c>
      <c r="AH290">
        <v>0</v>
      </c>
      <c r="AI290">
        <v>1</v>
      </c>
      <c r="AJ290">
        <v>1</v>
      </c>
      <c r="AK290">
        <v>1</v>
      </c>
      <c r="AL290">
        <v>1</v>
      </c>
      <c r="AN290">
        <v>0</v>
      </c>
      <c r="AO290">
        <v>1</v>
      </c>
      <c r="AP290">
        <v>0</v>
      </c>
      <c r="AQ290">
        <v>0</v>
      </c>
      <c r="AR290">
        <v>0</v>
      </c>
      <c r="AS290" t="s">
        <v>3</v>
      </c>
      <c r="AT290">
        <v>0.06</v>
      </c>
      <c r="AU290" t="s">
        <v>3</v>
      </c>
      <c r="AV290">
        <v>0</v>
      </c>
      <c r="AW290">
        <v>2</v>
      </c>
      <c r="AX290">
        <v>31304175</v>
      </c>
      <c r="AY290">
        <v>1</v>
      </c>
      <c r="AZ290">
        <v>0</v>
      </c>
      <c r="BA290">
        <v>290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CX290">
        <f>Y290*Source!I119</f>
        <v>8.4000000000000012E-3</v>
      </c>
      <c r="CY290">
        <f>AA290</f>
        <v>519.79999999999995</v>
      </c>
      <c r="CZ290">
        <f>AE290</f>
        <v>519.79999999999995</v>
      </c>
      <c r="DA290">
        <f>AI290</f>
        <v>1</v>
      </c>
      <c r="DB290">
        <f t="shared" si="28"/>
        <v>31.2</v>
      </c>
      <c r="DC290">
        <f t="shared" si="29"/>
        <v>0</v>
      </c>
    </row>
    <row r="291" spans="1:107" x14ac:dyDescent="0.2">
      <c r="A291">
        <f>ROW(Source!A119)</f>
        <v>119</v>
      </c>
      <c r="B291">
        <v>31303232</v>
      </c>
      <c r="C291">
        <v>31304159</v>
      </c>
      <c r="D291">
        <v>29876495</v>
      </c>
      <c r="E291">
        <v>1</v>
      </c>
      <c r="F291">
        <v>1</v>
      </c>
      <c r="G291">
        <v>1</v>
      </c>
      <c r="H291">
        <v>3</v>
      </c>
      <c r="I291" t="s">
        <v>401</v>
      </c>
      <c r="J291" t="s">
        <v>403</v>
      </c>
      <c r="K291" t="s">
        <v>402</v>
      </c>
      <c r="L291">
        <v>1354</v>
      </c>
      <c r="N291">
        <v>1010</v>
      </c>
      <c r="O291" t="s">
        <v>108</v>
      </c>
      <c r="P291" t="s">
        <v>108</v>
      </c>
      <c r="Q291">
        <v>1</v>
      </c>
      <c r="W291">
        <v>0</v>
      </c>
      <c r="X291">
        <v>140297578</v>
      </c>
      <c r="Y291">
        <v>100</v>
      </c>
      <c r="AA291">
        <v>22.36</v>
      </c>
      <c r="AB291">
        <v>0</v>
      </c>
      <c r="AC291">
        <v>0</v>
      </c>
      <c r="AD291">
        <v>0</v>
      </c>
      <c r="AE291">
        <v>22.36</v>
      </c>
      <c r="AF291">
        <v>0</v>
      </c>
      <c r="AG291">
        <v>0</v>
      </c>
      <c r="AH291">
        <v>0</v>
      </c>
      <c r="AI291">
        <v>1</v>
      </c>
      <c r="AJ291">
        <v>1</v>
      </c>
      <c r="AK291">
        <v>1</v>
      </c>
      <c r="AL291">
        <v>1</v>
      </c>
      <c r="AN291">
        <v>0</v>
      </c>
      <c r="AO291">
        <v>0</v>
      </c>
      <c r="AP291">
        <v>1</v>
      </c>
      <c r="AQ291">
        <v>0</v>
      </c>
      <c r="AR291">
        <v>0</v>
      </c>
      <c r="AS291" t="s">
        <v>3</v>
      </c>
      <c r="AT291">
        <v>100</v>
      </c>
      <c r="AU291" t="s">
        <v>3</v>
      </c>
      <c r="AV291">
        <v>0</v>
      </c>
      <c r="AW291">
        <v>1</v>
      </c>
      <c r="AX291">
        <v>-1</v>
      </c>
      <c r="AY291">
        <v>0</v>
      </c>
      <c r="AZ291">
        <v>0</v>
      </c>
      <c r="BA291" t="s">
        <v>3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0</v>
      </c>
      <c r="BU291">
        <v>0</v>
      </c>
      <c r="BV291">
        <v>0</v>
      </c>
      <c r="BW291">
        <v>0</v>
      </c>
      <c r="CX291">
        <f>Y291*Source!I119</f>
        <v>14.000000000000002</v>
      </c>
      <c r="CY291">
        <f>AA291</f>
        <v>22.36</v>
      </c>
      <c r="CZ291">
        <f>AE291</f>
        <v>22.36</v>
      </c>
      <c r="DA291">
        <f>AI291</f>
        <v>1</v>
      </c>
      <c r="DB291">
        <f t="shared" si="28"/>
        <v>2236</v>
      </c>
      <c r="DC291">
        <f t="shared" si="29"/>
        <v>0</v>
      </c>
    </row>
    <row r="292" spans="1:107" x14ac:dyDescent="0.2">
      <c r="A292">
        <f>ROW(Source!A119)</f>
        <v>119</v>
      </c>
      <c r="B292">
        <v>31303232</v>
      </c>
      <c r="C292">
        <v>31304159</v>
      </c>
      <c r="D292">
        <v>29886103</v>
      </c>
      <c r="E292">
        <v>1</v>
      </c>
      <c r="F292">
        <v>1</v>
      </c>
      <c r="G292">
        <v>1</v>
      </c>
      <c r="H292">
        <v>3</v>
      </c>
      <c r="I292" t="s">
        <v>761</v>
      </c>
      <c r="J292" t="s">
        <v>762</v>
      </c>
      <c r="K292" t="s">
        <v>763</v>
      </c>
      <c r="L292">
        <v>1339</v>
      </c>
      <c r="N292">
        <v>1007</v>
      </c>
      <c r="O292" t="s">
        <v>135</v>
      </c>
      <c r="P292" t="s">
        <v>135</v>
      </c>
      <c r="Q292">
        <v>1</v>
      </c>
      <c r="W292">
        <v>0</v>
      </c>
      <c r="X292">
        <v>-1065285962</v>
      </c>
      <c r="Y292">
        <v>0.17</v>
      </c>
      <c r="AA292">
        <v>880.01</v>
      </c>
      <c r="AB292">
        <v>0</v>
      </c>
      <c r="AC292">
        <v>0</v>
      </c>
      <c r="AD292">
        <v>0</v>
      </c>
      <c r="AE292">
        <v>880.01</v>
      </c>
      <c r="AF292">
        <v>0</v>
      </c>
      <c r="AG292">
        <v>0</v>
      </c>
      <c r="AH292">
        <v>0</v>
      </c>
      <c r="AI292">
        <v>1</v>
      </c>
      <c r="AJ292">
        <v>1</v>
      </c>
      <c r="AK292">
        <v>1</v>
      </c>
      <c r="AL292">
        <v>1</v>
      </c>
      <c r="AN292">
        <v>0</v>
      </c>
      <c r="AO292">
        <v>1</v>
      </c>
      <c r="AP292">
        <v>0</v>
      </c>
      <c r="AQ292">
        <v>0</v>
      </c>
      <c r="AR292">
        <v>0</v>
      </c>
      <c r="AS292" t="s">
        <v>3</v>
      </c>
      <c r="AT292">
        <v>0.17</v>
      </c>
      <c r="AU292" t="s">
        <v>3</v>
      </c>
      <c r="AV292">
        <v>0</v>
      </c>
      <c r="AW292">
        <v>2</v>
      </c>
      <c r="AX292">
        <v>31304176</v>
      </c>
      <c r="AY292">
        <v>1</v>
      </c>
      <c r="AZ292">
        <v>0</v>
      </c>
      <c r="BA292">
        <v>291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0</v>
      </c>
      <c r="BS292">
        <v>0</v>
      </c>
      <c r="BT292">
        <v>0</v>
      </c>
      <c r="BU292">
        <v>0</v>
      </c>
      <c r="BV292">
        <v>0</v>
      </c>
      <c r="BW292">
        <v>0</v>
      </c>
      <c r="CX292">
        <f>Y292*Source!I119</f>
        <v>2.3800000000000005E-2</v>
      </c>
      <c r="CY292">
        <f>AA292</f>
        <v>880.01</v>
      </c>
      <c r="CZ292">
        <f>AE292</f>
        <v>880.01</v>
      </c>
      <c r="DA292">
        <f>AI292</f>
        <v>1</v>
      </c>
      <c r="DB292">
        <f t="shared" si="28"/>
        <v>149.6</v>
      </c>
      <c r="DC292">
        <f t="shared" si="29"/>
        <v>0</v>
      </c>
    </row>
    <row r="293" spans="1:107" x14ac:dyDescent="0.2">
      <c r="A293">
        <f>ROW(Source!A122)</f>
        <v>122</v>
      </c>
      <c r="B293">
        <v>31303232</v>
      </c>
      <c r="C293">
        <v>31304180</v>
      </c>
      <c r="D293">
        <v>28888693</v>
      </c>
      <c r="E293">
        <v>1</v>
      </c>
      <c r="F293">
        <v>1</v>
      </c>
      <c r="G293">
        <v>1</v>
      </c>
      <c r="H293">
        <v>1</v>
      </c>
      <c r="I293" t="s">
        <v>764</v>
      </c>
      <c r="J293" t="s">
        <v>3</v>
      </c>
      <c r="K293" t="s">
        <v>765</v>
      </c>
      <c r="L293">
        <v>1191</v>
      </c>
      <c r="N293">
        <v>1013</v>
      </c>
      <c r="O293" t="s">
        <v>557</v>
      </c>
      <c r="P293" t="s">
        <v>557</v>
      </c>
      <c r="Q293">
        <v>1</v>
      </c>
      <c r="W293">
        <v>0</v>
      </c>
      <c r="X293">
        <v>1799141607</v>
      </c>
      <c r="Y293">
        <v>42.7</v>
      </c>
      <c r="AA293">
        <v>0</v>
      </c>
      <c r="AB293">
        <v>0</v>
      </c>
      <c r="AC293">
        <v>0</v>
      </c>
      <c r="AD293">
        <v>10.210000000000001</v>
      </c>
      <c r="AE293">
        <v>0</v>
      </c>
      <c r="AF293">
        <v>0</v>
      </c>
      <c r="AG293">
        <v>0</v>
      </c>
      <c r="AH293">
        <v>10.210000000000001</v>
      </c>
      <c r="AI293">
        <v>1</v>
      </c>
      <c r="AJ293">
        <v>1</v>
      </c>
      <c r="AK293">
        <v>1</v>
      </c>
      <c r="AL293">
        <v>1</v>
      </c>
      <c r="AN293">
        <v>0</v>
      </c>
      <c r="AO293">
        <v>1</v>
      </c>
      <c r="AP293">
        <v>0</v>
      </c>
      <c r="AQ293">
        <v>0</v>
      </c>
      <c r="AR293">
        <v>0</v>
      </c>
      <c r="AS293" t="s">
        <v>3</v>
      </c>
      <c r="AT293">
        <v>42.7</v>
      </c>
      <c r="AU293" t="s">
        <v>3</v>
      </c>
      <c r="AV293">
        <v>1</v>
      </c>
      <c r="AW293">
        <v>2</v>
      </c>
      <c r="AX293">
        <v>31304187</v>
      </c>
      <c r="AY293">
        <v>1</v>
      </c>
      <c r="AZ293">
        <v>0</v>
      </c>
      <c r="BA293">
        <v>293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0</v>
      </c>
      <c r="BK293">
        <v>0</v>
      </c>
      <c r="BL293">
        <v>0</v>
      </c>
      <c r="BM293">
        <v>0</v>
      </c>
      <c r="BN293">
        <v>0</v>
      </c>
      <c r="BO293">
        <v>0</v>
      </c>
      <c r="BP293">
        <v>0</v>
      </c>
      <c r="BQ293">
        <v>0</v>
      </c>
      <c r="BR293">
        <v>0</v>
      </c>
      <c r="BS293">
        <v>0</v>
      </c>
      <c r="BT293">
        <v>0</v>
      </c>
      <c r="BU293">
        <v>0</v>
      </c>
      <c r="BV293">
        <v>0</v>
      </c>
      <c r="BW293">
        <v>0</v>
      </c>
      <c r="CX293">
        <f>Y293*Source!I122</f>
        <v>2.5620000000000003</v>
      </c>
      <c r="CY293">
        <f>AD293</f>
        <v>10.210000000000001</v>
      </c>
      <c r="CZ293">
        <f>AH293</f>
        <v>10.210000000000001</v>
      </c>
      <c r="DA293">
        <f>AL293</f>
        <v>1</v>
      </c>
      <c r="DB293">
        <f t="shared" si="28"/>
        <v>436</v>
      </c>
      <c r="DC293">
        <f t="shared" si="29"/>
        <v>0</v>
      </c>
    </row>
    <row r="294" spans="1:107" x14ac:dyDescent="0.2">
      <c r="A294">
        <f>ROW(Source!A122)</f>
        <v>122</v>
      </c>
      <c r="B294">
        <v>31303232</v>
      </c>
      <c r="C294">
        <v>31304180</v>
      </c>
      <c r="D294">
        <v>28880682</v>
      </c>
      <c r="E294">
        <v>1</v>
      </c>
      <c r="F294">
        <v>1</v>
      </c>
      <c r="G294">
        <v>1</v>
      </c>
      <c r="H294">
        <v>1</v>
      </c>
      <c r="I294" t="s">
        <v>564</v>
      </c>
      <c r="J294" t="s">
        <v>3</v>
      </c>
      <c r="K294" t="s">
        <v>565</v>
      </c>
      <c r="L294">
        <v>1191</v>
      </c>
      <c r="N294">
        <v>1013</v>
      </c>
      <c r="O294" t="s">
        <v>557</v>
      </c>
      <c r="P294" t="s">
        <v>557</v>
      </c>
      <c r="Q294">
        <v>1</v>
      </c>
      <c r="W294">
        <v>0</v>
      </c>
      <c r="X294">
        <v>-1417349443</v>
      </c>
      <c r="Y294">
        <v>1.03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1</v>
      </c>
      <c r="AJ294">
        <v>1</v>
      </c>
      <c r="AK294">
        <v>1</v>
      </c>
      <c r="AL294">
        <v>1</v>
      </c>
      <c r="AN294">
        <v>0</v>
      </c>
      <c r="AO294">
        <v>1</v>
      </c>
      <c r="AP294">
        <v>0</v>
      </c>
      <c r="AQ294">
        <v>0</v>
      </c>
      <c r="AR294">
        <v>0</v>
      </c>
      <c r="AS294" t="s">
        <v>3</v>
      </c>
      <c r="AT294">
        <v>1.03</v>
      </c>
      <c r="AU294" t="s">
        <v>3</v>
      </c>
      <c r="AV294">
        <v>2</v>
      </c>
      <c r="AW294">
        <v>2</v>
      </c>
      <c r="AX294">
        <v>31304188</v>
      </c>
      <c r="AY294">
        <v>1</v>
      </c>
      <c r="AZ294">
        <v>0</v>
      </c>
      <c r="BA294">
        <v>294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CX294">
        <f>Y294*Source!I122</f>
        <v>6.1800000000000001E-2</v>
      </c>
      <c r="CY294">
        <f>AD294</f>
        <v>0</v>
      </c>
      <c r="CZ294">
        <f>AH294</f>
        <v>0</v>
      </c>
      <c r="DA294">
        <f>AL294</f>
        <v>1</v>
      </c>
      <c r="DB294">
        <f t="shared" si="28"/>
        <v>0</v>
      </c>
      <c r="DC294">
        <f t="shared" si="29"/>
        <v>0</v>
      </c>
    </row>
    <row r="295" spans="1:107" x14ac:dyDescent="0.2">
      <c r="A295">
        <f>ROW(Source!A122)</f>
        <v>122</v>
      </c>
      <c r="B295">
        <v>31303232</v>
      </c>
      <c r="C295">
        <v>31304180</v>
      </c>
      <c r="D295">
        <v>29939320</v>
      </c>
      <c r="E295">
        <v>1</v>
      </c>
      <c r="F295">
        <v>1</v>
      </c>
      <c r="G295">
        <v>1</v>
      </c>
      <c r="H295">
        <v>2</v>
      </c>
      <c r="I295" t="s">
        <v>579</v>
      </c>
      <c r="J295" t="s">
        <v>580</v>
      </c>
      <c r="K295" t="s">
        <v>581</v>
      </c>
      <c r="L295">
        <v>1368</v>
      </c>
      <c r="N295">
        <v>1011</v>
      </c>
      <c r="O295" t="s">
        <v>561</v>
      </c>
      <c r="P295" t="s">
        <v>561</v>
      </c>
      <c r="Q295">
        <v>1</v>
      </c>
      <c r="W295">
        <v>0</v>
      </c>
      <c r="X295">
        <v>1372534845</v>
      </c>
      <c r="Y295">
        <v>1.03</v>
      </c>
      <c r="AA295">
        <v>0</v>
      </c>
      <c r="AB295">
        <v>65.709999999999994</v>
      </c>
      <c r="AC295">
        <v>11.6</v>
      </c>
      <c r="AD295">
        <v>0</v>
      </c>
      <c r="AE295">
        <v>0</v>
      </c>
      <c r="AF295">
        <v>65.709999999999994</v>
      </c>
      <c r="AG295">
        <v>11.6</v>
      </c>
      <c r="AH295">
        <v>0</v>
      </c>
      <c r="AI295">
        <v>1</v>
      </c>
      <c r="AJ295">
        <v>1</v>
      </c>
      <c r="AK295">
        <v>1</v>
      </c>
      <c r="AL295">
        <v>1</v>
      </c>
      <c r="AN295">
        <v>0</v>
      </c>
      <c r="AO295">
        <v>1</v>
      </c>
      <c r="AP295">
        <v>0</v>
      </c>
      <c r="AQ295">
        <v>0</v>
      </c>
      <c r="AR295">
        <v>0</v>
      </c>
      <c r="AS295" t="s">
        <v>3</v>
      </c>
      <c r="AT295">
        <v>1.03</v>
      </c>
      <c r="AU295" t="s">
        <v>3</v>
      </c>
      <c r="AV295">
        <v>0</v>
      </c>
      <c r="AW295">
        <v>2</v>
      </c>
      <c r="AX295">
        <v>31304189</v>
      </c>
      <c r="AY295">
        <v>1</v>
      </c>
      <c r="AZ295">
        <v>0</v>
      </c>
      <c r="BA295">
        <v>295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0</v>
      </c>
      <c r="BU295">
        <v>0</v>
      </c>
      <c r="BV295">
        <v>0</v>
      </c>
      <c r="BW295">
        <v>0</v>
      </c>
      <c r="CX295">
        <f>Y295*Source!I122</f>
        <v>6.1800000000000001E-2</v>
      </c>
      <c r="CY295">
        <f>AB295</f>
        <v>65.709999999999994</v>
      </c>
      <c r="CZ295">
        <f>AF295</f>
        <v>65.709999999999994</v>
      </c>
      <c r="DA295">
        <f>AJ295</f>
        <v>1</v>
      </c>
      <c r="DB295">
        <f t="shared" si="28"/>
        <v>67.7</v>
      </c>
      <c r="DC295">
        <f t="shared" si="29"/>
        <v>12</v>
      </c>
    </row>
    <row r="296" spans="1:107" x14ac:dyDescent="0.2">
      <c r="A296">
        <f>ROW(Source!A122)</f>
        <v>122</v>
      </c>
      <c r="B296">
        <v>31303232</v>
      </c>
      <c r="C296">
        <v>31304180</v>
      </c>
      <c r="D296">
        <v>29939624</v>
      </c>
      <c r="E296">
        <v>1</v>
      </c>
      <c r="F296">
        <v>1</v>
      </c>
      <c r="G296">
        <v>1</v>
      </c>
      <c r="H296">
        <v>2</v>
      </c>
      <c r="I296" t="s">
        <v>740</v>
      </c>
      <c r="J296" t="s">
        <v>741</v>
      </c>
      <c r="K296" t="s">
        <v>742</v>
      </c>
      <c r="L296">
        <v>1368</v>
      </c>
      <c r="N296">
        <v>1011</v>
      </c>
      <c r="O296" t="s">
        <v>561</v>
      </c>
      <c r="P296" t="s">
        <v>561</v>
      </c>
      <c r="Q296">
        <v>1</v>
      </c>
      <c r="W296">
        <v>0</v>
      </c>
      <c r="X296">
        <v>-353815937</v>
      </c>
      <c r="Y296">
        <v>21.25</v>
      </c>
      <c r="AA296">
        <v>0</v>
      </c>
      <c r="AB296">
        <v>8.1</v>
      </c>
      <c r="AC296">
        <v>0</v>
      </c>
      <c r="AD296">
        <v>0</v>
      </c>
      <c r="AE296">
        <v>0</v>
      </c>
      <c r="AF296">
        <v>8.1</v>
      </c>
      <c r="AG296">
        <v>0</v>
      </c>
      <c r="AH296">
        <v>0</v>
      </c>
      <c r="AI296">
        <v>1</v>
      </c>
      <c r="AJ296">
        <v>1</v>
      </c>
      <c r="AK296">
        <v>1</v>
      </c>
      <c r="AL296">
        <v>1</v>
      </c>
      <c r="AN296">
        <v>0</v>
      </c>
      <c r="AO296">
        <v>1</v>
      </c>
      <c r="AP296">
        <v>0</v>
      </c>
      <c r="AQ296">
        <v>0</v>
      </c>
      <c r="AR296">
        <v>0</v>
      </c>
      <c r="AS296" t="s">
        <v>3</v>
      </c>
      <c r="AT296">
        <v>21.25</v>
      </c>
      <c r="AU296" t="s">
        <v>3</v>
      </c>
      <c r="AV296">
        <v>0</v>
      </c>
      <c r="AW296">
        <v>2</v>
      </c>
      <c r="AX296">
        <v>31304190</v>
      </c>
      <c r="AY296">
        <v>1</v>
      </c>
      <c r="AZ296">
        <v>0</v>
      </c>
      <c r="BA296">
        <v>296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CX296">
        <f>Y296*Source!I122</f>
        <v>1.2749999999999999</v>
      </c>
      <c r="CY296">
        <f>AB296</f>
        <v>8.1</v>
      </c>
      <c r="CZ296">
        <f>AF296</f>
        <v>8.1</v>
      </c>
      <c r="DA296">
        <f>AJ296</f>
        <v>1</v>
      </c>
      <c r="DB296">
        <f t="shared" si="28"/>
        <v>172.1</v>
      </c>
      <c r="DC296">
        <f t="shared" si="29"/>
        <v>0</v>
      </c>
    </row>
    <row r="297" spans="1:107" x14ac:dyDescent="0.2">
      <c r="A297">
        <f>ROW(Source!A122)</f>
        <v>122</v>
      </c>
      <c r="B297">
        <v>31303232</v>
      </c>
      <c r="C297">
        <v>31304180</v>
      </c>
      <c r="D297">
        <v>29859024</v>
      </c>
      <c r="E297">
        <v>1</v>
      </c>
      <c r="F297">
        <v>1</v>
      </c>
      <c r="G297">
        <v>1</v>
      </c>
      <c r="H297">
        <v>3</v>
      </c>
      <c r="I297" t="s">
        <v>743</v>
      </c>
      <c r="J297" t="s">
        <v>744</v>
      </c>
      <c r="K297" t="s">
        <v>745</v>
      </c>
      <c r="L297">
        <v>1348</v>
      </c>
      <c r="N297">
        <v>1009</v>
      </c>
      <c r="O297" t="s">
        <v>37</v>
      </c>
      <c r="P297" t="s">
        <v>37</v>
      </c>
      <c r="Q297">
        <v>1000</v>
      </c>
      <c r="W297">
        <v>0</v>
      </c>
      <c r="X297">
        <v>-1506867946</v>
      </c>
      <c r="Y297">
        <v>0.04</v>
      </c>
      <c r="AA297">
        <v>9424</v>
      </c>
      <c r="AB297">
        <v>0</v>
      </c>
      <c r="AC297">
        <v>0</v>
      </c>
      <c r="AD297">
        <v>0</v>
      </c>
      <c r="AE297">
        <v>9424</v>
      </c>
      <c r="AF297">
        <v>0</v>
      </c>
      <c r="AG297">
        <v>0</v>
      </c>
      <c r="AH297">
        <v>0</v>
      </c>
      <c r="AI297">
        <v>1</v>
      </c>
      <c r="AJ297">
        <v>1</v>
      </c>
      <c r="AK297">
        <v>1</v>
      </c>
      <c r="AL297">
        <v>1</v>
      </c>
      <c r="AN297">
        <v>0</v>
      </c>
      <c r="AO297">
        <v>1</v>
      </c>
      <c r="AP297">
        <v>0</v>
      </c>
      <c r="AQ297">
        <v>0</v>
      </c>
      <c r="AR297">
        <v>0</v>
      </c>
      <c r="AS297" t="s">
        <v>3</v>
      </c>
      <c r="AT297">
        <v>0.04</v>
      </c>
      <c r="AU297" t="s">
        <v>3</v>
      </c>
      <c r="AV297">
        <v>0</v>
      </c>
      <c r="AW297">
        <v>2</v>
      </c>
      <c r="AX297">
        <v>31304191</v>
      </c>
      <c r="AY297">
        <v>1</v>
      </c>
      <c r="AZ297">
        <v>0</v>
      </c>
      <c r="BA297">
        <v>297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CX297">
        <f>Y297*Source!I122</f>
        <v>2.3999999999999998E-3</v>
      </c>
      <c r="CY297">
        <f>AA297</f>
        <v>9424</v>
      </c>
      <c r="CZ297">
        <f>AE297</f>
        <v>9424</v>
      </c>
      <c r="DA297">
        <f>AI297</f>
        <v>1</v>
      </c>
      <c r="DB297">
        <f t="shared" si="28"/>
        <v>377</v>
      </c>
      <c r="DC297">
        <f t="shared" si="29"/>
        <v>0</v>
      </c>
    </row>
    <row r="298" spans="1:107" x14ac:dyDescent="0.2">
      <c r="A298">
        <f>ROW(Source!A122)</f>
        <v>122</v>
      </c>
      <c r="B298">
        <v>31303232</v>
      </c>
      <c r="C298">
        <v>31304180</v>
      </c>
      <c r="D298">
        <v>29879005</v>
      </c>
      <c r="E298">
        <v>1</v>
      </c>
      <c r="F298">
        <v>1</v>
      </c>
      <c r="G298">
        <v>1</v>
      </c>
      <c r="H298">
        <v>3</v>
      </c>
      <c r="I298" t="s">
        <v>766</v>
      </c>
      <c r="J298" t="s">
        <v>767</v>
      </c>
      <c r="K298" t="s">
        <v>768</v>
      </c>
      <c r="L298">
        <v>1348</v>
      </c>
      <c r="N298">
        <v>1009</v>
      </c>
      <c r="O298" t="s">
        <v>37</v>
      </c>
      <c r="P298" t="s">
        <v>37</v>
      </c>
      <c r="Q298">
        <v>1000</v>
      </c>
      <c r="W298">
        <v>0</v>
      </c>
      <c r="X298">
        <v>1200980768</v>
      </c>
      <c r="Y298">
        <v>1</v>
      </c>
      <c r="AA298">
        <v>10045</v>
      </c>
      <c r="AB298">
        <v>0</v>
      </c>
      <c r="AC298">
        <v>0</v>
      </c>
      <c r="AD298">
        <v>0</v>
      </c>
      <c r="AE298">
        <v>10045</v>
      </c>
      <c r="AF298">
        <v>0</v>
      </c>
      <c r="AG298">
        <v>0</v>
      </c>
      <c r="AH298">
        <v>0</v>
      </c>
      <c r="AI298">
        <v>1</v>
      </c>
      <c r="AJ298">
        <v>1</v>
      </c>
      <c r="AK298">
        <v>1</v>
      </c>
      <c r="AL298">
        <v>1</v>
      </c>
      <c r="AN298">
        <v>0</v>
      </c>
      <c r="AO298">
        <v>1</v>
      </c>
      <c r="AP298">
        <v>0</v>
      </c>
      <c r="AQ298">
        <v>0</v>
      </c>
      <c r="AR298">
        <v>0</v>
      </c>
      <c r="AS298" t="s">
        <v>3</v>
      </c>
      <c r="AT298">
        <v>1</v>
      </c>
      <c r="AU298" t="s">
        <v>3</v>
      </c>
      <c r="AV298">
        <v>0</v>
      </c>
      <c r="AW298">
        <v>2</v>
      </c>
      <c r="AX298">
        <v>31304192</v>
      </c>
      <c r="AY298">
        <v>1</v>
      </c>
      <c r="AZ298">
        <v>0</v>
      </c>
      <c r="BA298">
        <v>298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0</v>
      </c>
      <c r="BS298">
        <v>0</v>
      </c>
      <c r="BT298">
        <v>0</v>
      </c>
      <c r="BU298">
        <v>0</v>
      </c>
      <c r="BV298">
        <v>0</v>
      </c>
      <c r="BW298">
        <v>0</v>
      </c>
      <c r="CX298">
        <f>Y298*Source!I122</f>
        <v>0.06</v>
      </c>
      <c r="CY298">
        <f>AA298</f>
        <v>10045</v>
      </c>
      <c r="CZ298">
        <f>AE298</f>
        <v>10045</v>
      </c>
      <c r="DA298">
        <f>AI298</f>
        <v>1</v>
      </c>
      <c r="DB298">
        <f t="shared" si="28"/>
        <v>10045</v>
      </c>
      <c r="DC298">
        <f t="shared" si="29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ROW(Source!A25)</f>
        <v>25</v>
      </c>
      <c r="B1">
        <v>31303298</v>
      </c>
      <c r="C1">
        <v>31303295</v>
      </c>
      <c r="D1">
        <v>28880804</v>
      </c>
      <c r="E1">
        <v>1</v>
      </c>
      <c r="F1">
        <v>1</v>
      </c>
      <c r="G1">
        <v>1</v>
      </c>
      <c r="H1">
        <v>1</v>
      </c>
      <c r="I1" t="s">
        <v>555</v>
      </c>
      <c r="J1" t="s">
        <v>3</v>
      </c>
      <c r="K1" t="s">
        <v>556</v>
      </c>
      <c r="L1">
        <v>1191</v>
      </c>
      <c r="N1">
        <v>1013</v>
      </c>
      <c r="O1" t="s">
        <v>557</v>
      </c>
      <c r="P1" t="s">
        <v>557</v>
      </c>
      <c r="Q1">
        <v>1</v>
      </c>
      <c r="X1">
        <v>15.9</v>
      </c>
      <c r="Y1">
        <v>0</v>
      </c>
      <c r="Z1">
        <v>0</v>
      </c>
      <c r="AA1">
        <v>0</v>
      </c>
      <c r="AB1">
        <v>7.8</v>
      </c>
      <c r="AC1">
        <v>0</v>
      </c>
      <c r="AD1">
        <v>1</v>
      </c>
      <c r="AE1">
        <v>1</v>
      </c>
      <c r="AF1" t="s">
        <v>3</v>
      </c>
      <c r="AG1">
        <v>15.9</v>
      </c>
      <c r="AH1">
        <v>2</v>
      </c>
      <c r="AI1">
        <v>31303296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ROW(Source!A25)</f>
        <v>25</v>
      </c>
      <c r="B2">
        <v>31303299</v>
      </c>
      <c r="C2">
        <v>31303295</v>
      </c>
      <c r="D2">
        <v>29938119</v>
      </c>
      <c r="E2">
        <v>1</v>
      </c>
      <c r="F2">
        <v>1</v>
      </c>
      <c r="G2">
        <v>1</v>
      </c>
      <c r="H2">
        <v>2</v>
      </c>
      <c r="I2" t="s">
        <v>558</v>
      </c>
      <c r="J2" t="s">
        <v>559</v>
      </c>
      <c r="K2" t="s">
        <v>560</v>
      </c>
      <c r="L2">
        <v>1368</v>
      </c>
      <c r="N2">
        <v>1011</v>
      </c>
      <c r="O2" t="s">
        <v>561</v>
      </c>
      <c r="P2" t="s">
        <v>561</v>
      </c>
      <c r="Q2">
        <v>1</v>
      </c>
      <c r="X2">
        <v>4.5999999999999996</v>
      </c>
      <c r="Y2">
        <v>0</v>
      </c>
      <c r="Z2">
        <v>6.66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4.5999999999999996</v>
      </c>
      <c r="AH2">
        <v>2</v>
      </c>
      <c r="AI2">
        <v>31303297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ROW(Source!A26)</f>
        <v>26</v>
      </c>
      <c r="B3">
        <v>31303305</v>
      </c>
      <c r="C3">
        <v>31303300</v>
      </c>
      <c r="D3">
        <v>29007932</v>
      </c>
      <c r="E3">
        <v>1</v>
      </c>
      <c r="F3">
        <v>1</v>
      </c>
      <c r="G3">
        <v>1</v>
      </c>
      <c r="H3">
        <v>1</v>
      </c>
      <c r="I3" t="s">
        <v>562</v>
      </c>
      <c r="J3" t="s">
        <v>3</v>
      </c>
      <c r="K3" t="s">
        <v>563</v>
      </c>
      <c r="L3">
        <v>1191</v>
      </c>
      <c r="N3">
        <v>1013</v>
      </c>
      <c r="O3" t="s">
        <v>557</v>
      </c>
      <c r="P3" t="s">
        <v>557</v>
      </c>
      <c r="Q3">
        <v>1</v>
      </c>
      <c r="X3">
        <v>28.87</v>
      </c>
      <c r="Y3">
        <v>0</v>
      </c>
      <c r="Z3">
        <v>0</v>
      </c>
      <c r="AA3">
        <v>0</v>
      </c>
      <c r="AB3">
        <v>7.56</v>
      </c>
      <c r="AC3">
        <v>0</v>
      </c>
      <c r="AD3">
        <v>1</v>
      </c>
      <c r="AE3">
        <v>1</v>
      </c>
      <c r="AF3" t="s">
        <v>3</v>
      </c>
      <c r="AG3">
        <v>28.87</v>
      </c>
      <c r="AH3">
        <v>2</v>
      </c>
      <c r="AI3">
        <v>31303301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ROW(Source!A26)</f>
        <v>26</v>
      </c>
      <c r="B4">
        <v>31303306</v>
      </c>
      <c r="C4">
        <v>31303300</v>
      </c>
      <c r="D4">
        <v>28880682</v>
      </c>
      <c r="E4">
        <v>1</v>
      </c>
      <c r="F4">
        <v>1</v>
      </c>
      <c r="G4">
        <v>1</v>
      </c>
      <c r="H4">
        <v>1</v>
      </c>
      <c r="I4" t="s">
        <v>564</v>
      </c>
      <c r="J4" t="s">
        <v>3</v>
      </c>
      <c r="K4" t="s">
        <v>565</v>
      </c>
      <c r="L4">
        <v>1191</v>
      </c>
      <c r="N4">
        <v>1013</v>
      </c>
      <c r="O4" t="s">
        <v>557</v>
      </c>
      <c r="P4" t="s">
        <v>557</v>
      </c>
      <c r="Q4">
        <v>1</v>
      </c>
      <c r="X4">
        <v>0.8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>
        <v>2</v>
      </c>
      <c r="AF4" t="s">
        <v>3</v>
      </c>
      <c r="AG4">
        <v>0.8</v>
      </c>
      <c r="AH4">
        <v>2</v>
      </c>
      <c r="AI4">
        <v>31303302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ROW(Source!A26)</f>
        <v>26</v>
      </c>
      <c r="B5">
        <v>31303307</v>
      </c>
      <c r="C5">
        <v>31303300</v>
      </c>
      <c r="D5">
        <v>29938220</v>
      </c>
      <c r="E5">
        <v>1</v>
      </c>
      <c r="F5">
        <v>1</v>
      </c>
      <c r="G5">
        <v>1</v>
      </c>
      <c r="H5">
        <v>2</v>
      </c>
      <c r="I5" t="s">
        <v>566</v>
      </c>
      <c r="J5" t="s">
        <v>567</v>
      </c>
      <c r="K5" t="s">
        <v>568</v>
      </c>
      <c r="L5">
        <v>1368</v>
      </c>
      <c r="N5">
        <v>1011</v>
      </c>
      <c r="O5" t="s">
        <v>561</v>
      </c>
      <c r="P5" t="s">
        <v>561</v>
      </c>
      <c r="Q5">
        <v>1</v>
      </c>
      <c r="X5">
        <v>0.8</v>
      </c>
      <c r="Y5">
        <v>0</v>
      </c>
      <c r="Z5">
        <v>31.26</v>
      </c>
      <c r="AA5">
        <v>13.5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0.8</v>
      </c>
      <c r="AH5">
        <v>2</v>
      </c>
      <c r="AI5">
        <v>31303303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ROW(Source!A26)</f>
        <v>26</v>
      </c>
      <c r="B6">
        <v>31303308</v>
      </c>
      <c r="C6">
        <v>31303300</v>
      </c>
      <c r="D6">
        <v>29854819</v>
      </c>
      <c r="E6">
        <v>17</v>
      </c>
      <c r="F6">
        <v>1</v>
      </c>
      <c r="G6">
        <v>1</v>
      </c>
      <c r="H6">
        <v>3</v>
      </c>
      <c r="I6" t="s">
        <v>35</v>
      </c>
      <c r="J6" t="s">
        <v>3</v>
      </c>
      <c r="K6" t="s">
        <v>36</v>
      </c>
      <c r="L6">
        <v>1348</v>
      </c>
      <c r="N6">
        <v>1009</v>
      </c>
      <c r="O6" t="s">
        <v>37</v>
      </c>
      <c r="P6" t="s">
        <v>37</v>
      </c>
      <c r="Q6">
        <v>1000</v>
      </c>
      <c r="X6">
        <v>2.39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 t="s">
        <v>3</v>
      </c>
      <c r="AG6">
        <v>2.39</v>
      </c>
      <c r="AH6">
        <v>2</v>
      </c>
      <c r="AI6">
        <v>31303304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ROW(Source!A28)</f>
        <v>28</v>
      </c>
      <c r="B7">
        <v>31303314</v>
      </c>
      <c r="C7">
        <v>31303310</v>
      </c>
      <c r="D7">
        <v>28883927</v>
      </c>
      <c r="E7">
        <v>1</v>
      </c>
      <c r="F7">
        <v>1</v>
      </c>
      <c r="G7">
        <v>1</v>
      </c>
      <c r="H7">
        <v>1</v>
      </c>
      <c r="I7" t="s">
        <v>569</v>
      </c>
      <c r="J7" t="s">
        <v>3</v>
      </c>
      <c r="K7" t="s">
        <v>570</v>
      </c>
      <c r="L7">
        <v>1191</v>
      </c>
      <c r="N7">
        <v>1013</v>
      </c>
      <c r="O7" t="s">
        <v>557</v>
      </c>
      <c r="P7" t="s">
        <v>557</v>
      </c>
      <c r="Q7">
        <v>1</v>
      </c>
      <c r="X7">
        <v>341.3</v>
      </c>
      <c r="Y7">
        <v>0</v>
      </c>
      <c r="Z7">
        <v>0</v>
      </c>
      <c r="AA7">
        <v>0</v>
      </c>
      <c r="AB7">
        <v>7.94</v>
      </c>
      <c r="AC7">
        <v>0</v>
      </c>
      <c r="AD7">
        <v>1</v>
      </c>
      <c r="AE7">
        <v>1</v>
      </c>
      <c r="AF7" t="s">
        <v>3</v>
      </c>
      <c r="AG7">
        <v>341.3</v>
      </c>
      <c r="AH7">
        <v>2</v>
      </c>
      <c r="AI7">
        <v>31303311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ROW(Source!A28)</f>
        <v>28</v>
      </c>
      <c r="B8">
        <v>31303315</v>
      </c>
      <c r="C8">
        <v>31303310</v>
      </c>
      <c r="D8">
        <v>29938124</v>
      </c>
      <c r="E8">
        <v>1</v>
      </c>
      <c r="F8">
        <v>1</v>
      </c>
      <c r="G8">
        <v>1</v>
      </c>
      <c r="H8">
        <v>2</v>
      </c>
      <c r="I8" t="s">
        <v>571</v>
      </c>
      <c r="J8" t="s">
        <v>572</v>
      </c>
      <c r="K8" t="s">
        <v>573</v>
      </c>
      <c r="L8">
        <v>1368</v>
      </c>
      <c r="N8">
        <v>1011</v>
      </c>
      <c r="O8" t="s">
        <v>561</v>
      </c>
      <c r="P8" t="s">
        <v>561</v>
      </c>
      <c r="Q8">
        <v>1</v>
      </c>
      <c r="X8">
        <v>6.1</v>
      </c>
      <c r="Y8">
        <v>0</v>
      </c>
      <c r="Z8">
        <v>1.7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6.1</v>
      </c>
      <c r="AH8">
        <v>2</v>
      </c>
      <c r="AI8">
        <v>31303312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ROW(Source!A28)</f>
        <v>28</v>
      </c>
      <c r="B9">
        <v>31303316</v>
      </c>
      <c r="C9">
        <v>31303310</v>
      </c>
      <c r="D9">
        <v>29854819</v>
      </c>
      <c r="E9">
        <v>17</v>
      </c>
      <c r="F9">
        <v>1</v>
      </c>
      <c r="G9">
        <v>1</v>
      </c>
      <c r="H9">
        <v>3</v>
      </c>
      <c r="I9" t="s">
        <v>35</v>
      </c>
      <c r="J9" t="s">
        <v>3</v>
      </c>
      <c r="K9" t="s">
        <v>36</v>
      </c>
      <c r="L9">
        <v>1348</v>
      </c>
      <c r="N9">
        <v>1009</v>
      </c>
      <c r="O9" t="s">
        <v>37</v>
      </c>
      <c r="P9" t="s">
        <v>37</v>
      </c>
      <c r="Q9">
        <v>1000</v>
      </c>
      <c r="X9">
        <v>5.6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 t="s">
        <v>3</v>
      </c>
      <c r="AG9">
        <v>5.6</v>
      </c>
      <c r="AH9">
        <v>2</v>
      </c>
      <c r="AI9">
        <v>31303313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ROW(Source!A30)</f>
        <v>30</v>
      </c>
      <c r="B10">
        <v>31303323</v>
      </c>
      <c r="C10">
        <v>31303318</v>
      </c>
      <c r="D10">
        <v>28883927</v>
      </c>
      <c r="E10">
        <v>1</v>
      </c>
      <c r="F10">
        <v>1</v>
      </c>
      <c r="G10">
        <v>1</v>
      </c>
      <c r="H10">
        <v>1</v>
      </c>
      <c r="I10" t="s">
        <v>569</v>
      </c>
      <c r="J10" t="s">
        <v>3</v>
      </c>
      <c r="K10" t="s">
        <v>570</v>
      </c>
      <c r="L10">
        <v>1191</v>
      </c>
      <c r="N10">
        <v>1013</v>
      </c>
      <c r="O10" t="s">
        <v>557</v>
      </c>
      <c r="P10" t="s">
        <v>557</v>
      </c>
      <c r="Q10">
        <v>1</v>
      </c>
      <c r="X10">
        <v>15.16</v>
      </c>
      <c r="Y10">
        <v>0</v>
      </c>
      <c r="Z10">
        <v>0</v>
      </c>
      <c r="AA10">
        <v>0</v>
      </c>
      <c r="AB10">
        <v>7.94</v>
      </c>
      <c r="AC10">
        <v>0</v>
      </c>
      <c r="AD10">
        <v>1</v>
      </c>
      <c r="AE10">
        <v>1</v>
      </c>
      <c r="AF10" t="s">
        <v>3</v>
      </c>
      <c r="AG10">
        <v>15.16</v>
      </c>
      <c r="AH10">
        <v>2</v>
      </c>
      <c r="AI10">
        <v>31303319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ROW(Source!A30)</f>
        <v>30</v>
      </c>
      <c r="B11">
        <v>31303324</v>
      </c>
      <c r="C11">
        <v>31303318</v>
      </c>
      <c r="D11">
        <v>28880682</v>
      </c>
      <c r="E11">
        <v>1</v>
      </c>
      <c r="F11">
        <v>1</v>
      </c>
      <c r="G11">
        <v>1</v>
      </c>
      <c r="H11">
        <v>1</v>
      </c>
      <c r="I11" t="s">
        <v>564</v>
      </c>
      <c r="J11" t="s">
        <v>3</v>
      </c>
      <c r="K11" t="s">
        <v>565</v>
      </c>
      <c r="L11">
        <v>1191</v>
      </c>
      <c r="N11">
        <v>1013</v>
      </c>
      <c r="O11" t="s">
        <v>557</v>
      </c>
      <c r="P11" t="s">
        <v>557</v>
      </c>
      <c r="Q11">
        <v>1</v>
      </c>
      <c r="X11">
        <v>0.46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2</v>
      </c>
      <c r="AF11" t="s">
        <v>3</v>
      </c>
      <c r="AG11">
        <v>0.46</v>
      </c>
      <c r="AH11">
        <v>2</v>
      </c>
      <c r="AI11">
        <v>31303320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ROW(Source!A30)</f>
        <v>30</v>
      </c>
      <c r="B12">
        <v>31303325</v>
      </c>
      <c r="C12">
        <v>31303318</v>
      </c>
      <c r="D12">
        <v>29937825</v>
      </c>
      <c r="E12">
        <v>1</v>
      </c>
      <c r="F12">
        <v>1</v>
      </c>
      <c r="G12">
        <v>1</v>
      </c>
      <c r="H12">
        <v>2</v>
      </c>
      <c r="I12" t="s">
        <v>574</v>
      </c>
      <c r="J12" t="s">
        <v>575</v>
      </c>
      <c r="K12" t="s">
        <v>576</v>
      </c>
      <c r="L12">
        <v>1368</v>
      </c>
      <c r="N12">
        <v>1011</v>
      </c>
      <c r="O12" t="s">
        <v>561</v>
      </c>
      <c r="P12" t="s">
        <v>561</v>
      </c>
      <c r="Q12">
        <v>1</v>
      </c>
      <c r="X12">
        <v>0.46</v>
      </c>
      <c r="Y12">
        <v>0</v>
      </c>
      <c r="Z12">
        <v>86.4</v>
      </c>
      <c r="AA12">
        <v>13.5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0.46</v>
      </c>
      <c r="AH12">
        <v>2</v>
      </c>
      <c r="AI12">
        <v>31303321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ROW(Source!A30)</f>
        <v>30</v>
      </c>
      <c r="B13">
        <v>31303326</v>
      </c>
      <c r="C13">
        <v>31303318</v>
      </c>
      <c r="D13">
        <v>29854819</v>
      </c>
      <c r="E13">
        <v>17</v>
      </c>
      <c r="F13">
        <v>1</v>
      </c>
      <c r="G13">
        <v>1</v>
      </c>
      <c r="H13">
        <v>3</v>
      </c>
      <c r="I13" t="s">
        <v>35</v>
      </c>
      <c r="J13" t="s">
        <v>3</v>
      </c>
      <c r="K13" t="s">
        <v>36</v>
      </c>
      <c r="L13">
        <v>1348</v>
      </c>
      <c r="N13">
        <v>1009</v>
      </c>
      <c r="O13" t="s">
        <v>37</v>
      </c>
      <c r="P13" t="s">
        <v>37</v>
      </c>
      <c r="Q13">
        <v>1000</v>
      </c>
      <c r="X13">
        <v>1.4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 t="s">
        <v>3</v>
      </c>
      <c r="AG13">
        <v>1.4</v>
      </c>
      <c r="AH13">
        <v>2</v>
      </c>
      <c r="AI13">
        <v>31303322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ROW(Source!A32)</f>
        <v>32</v>
      </c>
      <c r="B14">
        <v>31303335</v>
      </c>
      <c r="C14">
        <v>31303328</v>
      </c>
      <c r="D14">
        <v>28885774</v>
      </c>
      <c r="E14">
        <v>1</v>
      </c>
      <c r="F14">
        <v>1</v>
      </c>
      <c r="G14">
        <v>1</v>
      </c>
      <c r="H14">
        <v>1</v>
      </c>
      <c r="I14" t="s">
        <v>577</v>
      </c>
      <c r="J14" t="s">
        <v>3</v>
      </c>
      <c r="K14" t="s">
        <v>578</v>
      </c>
      <c r="L14">
        <v>1191</v>
      </c>
      <c r="N14">
        <v>1013</v>
      </c>
      <c r="O14" t="s">
        <v>557</v>
      </c>
      <c r="P14" t="s">
        <v>557</v>
      </c>
      <c r="Q14">
        <v>1</v>
      </c>
      <c r="X14">
        <v>1.42</v>
      </c>
      <c r="Y14">
        <v>0</v>
      </c>
      <c r="Z14">
        <v>0</v>
      </c>
      <c r="AA14">
        <v>0</v>
      </c>
      <c r="AB14">
        <v>8.3800000000000008</v>
      </c>
      <c r="AC14">
        <v>0</v>
      </c>
      <c r="AD14">
        <v>1</v>
      </c>
      <c r="AE14">
        <v>1</v>
      </c>
      <c r="AF14" t="s">
        <v>3</v>
      </c>
      <c r="AG14">
        <v>1.42</v>
      </c>
      <c r="AH14">
        <v>2</v>
      </c>
      <c r="AI14">
        <v>31303329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ROW(Source!A32)</f>
        <v>32</v>
      </c>
      <c r="B15">
        <v>31303336</v>
      </c>
      <c r="C15">
        <v>31303328</v>
      </c>
      <c r="D15">
        <v>28880682</v>
      </c>
      <c r="E15">
        <v>1</v>
      </c>
      <c r="F15">
        <v>1</v>
      </c>
      <c r="G15">
        <v>1</v>
      </c>
      <c r="H15">
        <v>1</v>
      </c>
      <c r="I15" t="s">
        <v>564</v>
      </c>
      <c r="J15" t="s">
        <v>3</v>
      </c>
      <c r="K15" t="s">
        <v>565</v>
      </c>
      <c r="L15">
        <v>1191</v>
      </c>
      <c r="N15">
        <v>1013</v>
      </c>
      <c r="O15" t="s">
        <v>557</v>
      </c>
      <c r="P15" t="s">
        <v>557</v>
      </c>
      <c r="Q15">
        <v>1</v>
      </c>
      <c r="X15">
        <v>0.27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0.27</v>
      </c>
      <c r="AH15">
        <v>2</v>
      </c>
      <c r="AI15">
        <v>31303330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ROW(Source!A32)</f>
        <v>32</v>
      </c>
      <c r="B16">
        <v>31303337</v>
      </c>
      <c r="C16">
        <v>31303328</v>
      </c>
      <c r="D16">
        <v>29938124</v>
      </c>
      <c r="E16">
        <v>1</v>
      </c>
      <c r="F16">
        <v>1</v>
      </c>
      <c r="G16">
        <v>1</v>
      </c>
      <c r="H16">
        <v>2</v>
      </c>
      <c r="I16" t="s">
        <v>571</v>
      </c>
      <c r="J16" t="s">
        <v>572</v>
      </c>
      <c r="K16" t="s">
        <v>573</v>
      </c>
      <c r="L16">
        <v>1368</v>
      </c>
      <c r="N16">
        <v>1011</v>
      </c>
      <c r="O16" t="s">
        <v>561</v>
      </c>
      <c r="P16" t="s">
        <v>561</v>
      </c>
      <c r="Q16">
        <v>1</v>
      </c>
      <c r="X16">
        <v>0.51</v>
      </c>
      <c r="Y16">
        <v>0</v>
      </c>
      <c r="Z16">
        <v>1.7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0.51</v>
      </c>
      <c r="AH16">
        <v>2</v>
      </c>
      <c r="AI16">
        <v>31303331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ROW(Source!A32)</f>
        <v>32</v>
      </c>
      <c r="B17">
        <v>31303338</v>
      </c>
      <c r="C17">
        <v>31303328</v>
      </c>
      <c r="D17">
        <v>29939320</v>
      </c>
      <c r="E17">
        <v>1</v>
      </c>
      <c r="F17">
        <v>1</v>
      </c>
      <c r="G17">
        <v>1</v>
      </c>
      <c r="H17">
        <v>2</v>
      </c>
      <c r="I17" t="s">
        <v>579</v>
      </c>
      <c r="J17" t="s">
        <v>580</v>
      </c>
      <c r="K17" t="s">
        <v>581</v>
      </c>
      <c r="L17">
        <v>1368</v>
      </c>
      <c r="N17">
        <v>1011</v>
      </c>
      <c r="O17" t="s">
        <v>561</v>
      </c>
      <c r="P17" t="s">
        <v>561</v>
      </c>
      <c r="Q17">
        <v>1</v>
      </c>
      <c r="X17">
        <v>0.27</v>
      </c>
      <c r="Y17">
        <v>0</v>
      </c>
      <c r="Z17">
        <v>65.709999999999994</v>
      </c>
      <c r="AA17">
        <v>11.6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0.27</v>
      </c>
      <c r="AH17">
        <v>2</v>
      </c>
      <c r="AI17">
        <v>31303332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ROW(Source!A32)</f>
        <v>32</v>
      </c>
      <c r="B18">
        <v>31303339</v>
      </c>
      <c r="C18">
        <v>31303328</v>
      </c>
      <c r="D18">
        <v>29880046</v>
      </c>
      <c r="E18">
        <v>1</v>
      </c>
      <c r="F18">
        <v>1</v>
      </c>
      <c r="G18">
        <v>1</v>
      </c>
      <c r="H18">
        <v>3</v>
      </c>
      <c r="I18" t="s">
        <v>582</v>
      </c>
      <c r="J18" t="s">
        <v>583</v>
      </c>
      <c r="K18" t="s">
        <v>584</v>
      </c>
      <c r="L18">
        <v>1348</v>
      </c>
      <c r="N18">
        <v>1009</v>
      </c>
      <c r="O18" t="s">
        <v>37</v>
      </c>
      <c r="P18" t="s">
        <v>37</v>
      </c>
      <c r="Q18">
        <v>1000</v>
      </c>
      <c r="X18">
        <v>1E-3</v>
      </c>
      <c r="Y18">
        <v>5989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1E-3</v>
      </c>
      <c r="AH18">
        <v>2</v>
      </c>
      <c r="AI18">
        <v>31303333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ROW(Source!A32)</f>
        <v>32</v>
      </c>
      <c r="B19">
        <v>31303340</v>
      </c>
      <c r="C19">
        <v>31303328</v>
      </c>
      <c r="D19">
        <v>29885977</v>
      </c>
      <c r="E19">
        <v>1</v>
      </c>
      <c r="F19">
        <v>1</v>
      </c>
      <c r="G19">
        <v>1</v>
      </c>
      <c r="H19">
        <v>3</v>
      </c>
      <c r="I19" t="s">
        <v>585</v>
      </c>
      <c r="J19" t="s">
        <v>586</v>
      </c>
      <c r="K19" t="s">
        <v>587</v>
      </c>
      <c r="L19">
        <v>1339</v>
      </c>
      <c r="N19">
        <v>1007</v>
      </c>
      <c r="O19" t="s">
        <v>135</v>
      </c>
      <c r="P19" t="s">
        <v>135</v>
      </c>
      <c r="Q19">
        <v>1</v>
      </c>
      <c r="X19">
        <v>6.7000000000000004E-2</v>
      </c>
      <c r="Y19">
        <v>558.33000000000004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6.7000000000000004E-2</v>
      </c>
      <c r="AH19">
        <v>2</v>
      </c>
      <c r="AI19">
        <v>31303334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ROW(Source!A33)</f>
        <v>33</v>
      </c>
      <c r="B20">
        <v>31303351</v>
      </c>
      <c r="C20">
        <v>31303341</v>
      </c>
      <c r="D20">
        <v>28880734</v>
      </c>
      <c r="E20">
        <v>1</v>
      </c>
      <c r="F20">
        <v>1</v>
      </c>
      <c r="G20">
        <v>1</v>
      </c>
      <c r="H20">
        <v>1</v>
      </c>
      <c r="I20" t="s">
        <v>588</v>
      </c>
      <c r="J20" t="s">
        <v>3</v>
      </c>
      <c r="K20" t="s">
        <v>589</v>
      </c>
      <c r="L20">
        <v>1191</v>
      </c>
      <c r="N20">
        <v>1013</v>
      </c>
      <c r="O20" t="s">
        <v>557</v>
      </c>
      <c r="P20" t="s">
        <v>557</v>
      </c>
      <c r="Q20">
        <v>1</v>
      </c>
      <c r="X20">
        <v>90.85</v>
      </c>
      <c r="Y20">
        <v>0</v>
      </c>
      <c r="Z20">
        <v>0</v>
      </c>
      <c r="AA20">
        <v>0</v>
      </c>
      <c r="AB20">
        <v>9.07</v>
      </c>
      <c r="AC20">
        <v>0</v>
      </c>
      <c r="AD20">
        <v>1</v>
      </c>
      <c r="AE20">
        <v>1</v>
      </c>
      <c r="AF20" t="s">
        <v>62</v>
      </c>
      <c r="AG20">
        <v>104.47749999999999</v>
      </c>
      <c r="AH20">
        <v>2</v>
      </c>
      <c r="AI20">
        <v>31303342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ROW(Source!A33)</f>
        <v>33</v>
      </c>
      <c r="B21">
        <v>31303352</v>
      </c>
      <c r="C21">
        <v>31303341</v>
      </c>
      <c r="D21">
        <v>28880682</v>
      </c>
      <c r="E21">
        <v>1</v>
      </c>
      <c r="F21">
        <v>1</v>
      </c>
      <c r="G21">
        <v>1</v>
      </c>
      <c r="H21">
        <v>1</v>
      </c>
      <c r="I21" t="s">
        <v>564</v>
      </c>
      <c r="J21" t="s">
        <v>3</v>
      </c>
      <c r="K21" t="s">
        <v>565</v>
      </c>
      <c r="L21">
        <v>1191</v>
      </c>
      <c r="N21">
        <v>1013</v>
      </c>
      <c r="O21" t="s">
        <v>557</v>
      </c>
      <c r="P21" t="s">
        <v>557</v>
      </c>
      <c r="Q21">
        <v>1</v>
      </c>
      <c r="X21">
        <v>0.63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2</v>
      </c>
      <c r="AF21" t="s">
        <v>61</v>
      </c>
      <c r="AG21">
        <v>0.78749999999999998</v>
      </c>
      <c r="AH21">
        <v>2</v>
      </c>
      <c r="AI21">
        <v>31303343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ROW(Source!A33)</f>
        <v>33</v>
      </c>
      <c r="B22">
        <v>31303353</v>
      </c>
      <c r="C22">
        <v>31303341</v>
      </c>
      <c r="D22">
        <v>29937825</v>
      </c>
      <c r="E22">
        <v>1</v>
      </c>
      <c r="F22">
        <v>1</v>
      </c>
      <c r="G22">
        <v>1</v>
      </c>
      <c r="H22">
        <v>2</v>
      </c>
      <c r="I22" t="s">
        <v>574</v>
      </c>
      <c r="J22" t="s">
        <v>575</v>
      </c>
      <c r="K22" t="s">
        <v>576</v>
      </c>
      <c r="L22">
        <v>1368</v>
      </c>
      <c r="N22">
        <v>1011</v>
      </c>
      <c r="O22" t="s">
        <v>561</v>
      </c>
      <c r="P22" t="s">
        <v>561</v>
      </c>
      <c r="Q22">
        <v>1</v>
      </c>
      <c r="X22">
        <v>0.42</v>
      </c>
      <c r="Y22">
        <v>0</v>
      </c>
      <c r="Z22">
        <v>86.4</v>
      </c>
      <c r="AA22">
        <v>13.5</v>
      </c>
      <c r="AB22">
        <v>0</v>
      </c>
      <c r="AC22">
        <v>0</v>
      </c>
      <c r="AD22">
        <v>1</v>
      </c>
      <c r="AE22">
        <v>0</v>
      </c>
      <c r="AF22" t="s">
        <v>61</v>
      </c>
      <c r="AG22">
        <v>0.52500000000000002</v>
      </c>
      <c r="AH22">
        <v>2</v>
      </c>
      <c r="AI22">
        <v>31303344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ROW(Source!A33)</f>
        <v>33</v>
      </c>
      <c r="B23">
        <v>31303354</v>
      </c>
      <c r="C23">
        <v>31303341</v>
      </c>
      <c r="D23">
        <v>29937927</v>
      </c>
      <c r="E23">
        <v>1</v>
      </c>
      <c r="F23">
        <v>1</v>
      </c>
      <c r="G23">
        <v>1</v>
      </c>
      <c r="H23">
        <v>2</v>
      </c>
      <c r="I23" t="s">
        <v>590</v>
      </c>
      <c r="J23" t="s">
        <v>591</v>
      </c>
      <c r="K23" t="s">
        <v>592</v>
      </c>
      <c r="L23">
        <v>1368</v>
      </c>
      <c r="N23">
        <v>1011</v>
      </c>
      <c r="O23" t="s">
        <v>561</v>
      </c>
      <c r="P23" t="s">
        <v>561</v>
      </c>
      <c r="Q23">
        <v>1</v>
      </c>
      <c r="X23">
        <v>0.08</v>
      </c>
      <c r="Y23">
        <v>0</v>
      </c>
      <c r="Z23">
        <v>111.99</v>
      </c>
      <c r="AA23">
        <v>13.5</v>
      </c>
      <c r="AB23">
        <v>0</v>
      </c>
      <c r="AC23">
        <v>0</v>
      </c>
      <c r="AD23">
        <v>1</v>
      </c>
      <c r="AE23">
        <v>0</v>
      </c>
      <c r="AF23" t="s">
        <v>61</v>
      </c>
      <c r="AG23">
        <v>0.1</v>
      </c>
      <c r="AH23">
        <v>2</v>
      </c>
      <c r="AI23">
        <v>31303345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ROW(Source!A33)</f>
        <v>33</v>
      </c>
      <c r="B24">
        <v>31303355</v>
      </c>
      <c r="C24">
        <v>31303341</v>
      </c>
      <c r="D24">
        <v>29939320</v>
      </c>
      <c r="E24">
        <v>1</v>
      </c>
      <c r="F24">
        <v>1</v>
      </c>
      <c r="G24">
        <v>1</v>
      </c>
      <c r="H24">
        <v>2</v>
      </c>
      <c r="I24" t="s">
        <v>579</v>
      </c>
      <c r="J24" t="s">
        <v>580</v>
      </c>
      <c r="K24" t="s">
        <v>581</v>
      </c>
      <c r="L24">
        <v>1368</v>
      </c>
      <c r="N24">
        <v>1011</v>
      </c>
      <c r="O24" t="s">
        <v>561</v>
      </c>
      <c r="P24" t="s">
        <v>561</v>
      </c>
      <c r="Q24">
        <v>1</v>
      </c>
      <c r="X24">
        <v>0.13</v>
      </c>
      <c r="Y24">
        <v>0</v>
      </c>
      <c r="Z24">
        <v>65.709999999999994</v>
      </c>
      <c r="AA24">
        <v>11.6</v>
      </c>
      <c r="AB24">
        <v>0</v>
      </c>
      <c r="AC24">
        <v>0</v>
      </c>
      <c r="AD24">
        <v>1</v>
      </c>
      <c r="AE24">
        <v>0</v>
      </c>
      <c r="AF24" t="s">
        <v>61</v>
      </c>
      <c r="AG24">
        <v>0.16250000000000001</v>
      </c>
      <c r="AH24">
        <v>2</v>
      </c>
      <c r="AI24">
        <v>31303346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ROW(Source!A33)</f>
        <v>33</v>
      </c>
      <c r="B25">
        <v>31303356</v>
      </c>
      <c r="C25">
        <v>31303341</v>
      </c>
      <c r="D25">
        <v>29860311</v>
      </c>
      <c r="E25">
        <v>1</v>
      </c>
      <c r="F25">
        <v>1</v>
      </c>
      <c r="G25">
        <v>1</v>
      </c>
      <c r="H25">
        <v>3</v>
      </c>
      <c r="I25" t="s">
        <v>593</v>
      </c>
      <c r="J25" t="s">
        <v>594</v>
      </c>
      <c r="K25" t="s">
        <v>595</v>
      </c>
      <c r="L25">
        <v>1348</v>
      </c>
      <c r="N25">
        <v>1009</v>
      </c>
      <c r="O25" t="s">
        <v>37</v>
      </c>
      <c r="P25" t="s">
        <v>37</v>
      </c>
      <c r="Q25">
        <v>1000</v>
      </c>
      <c r="X25">
        <v>7.1000000000000004E-3</v>
      </c>
      <c r="Y25">
        <v>8475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7.1000000000000004E-3</v>
      </c>
      <c r="AH25">
        <v>2</v>
      </c>
      <c r="AI25">
        <v>31303347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ROW(Source!A33)</f>
        <v>33</v>
      </c>
      <c r="B26">
        <v>31303357</v>
      </c>
      <c r="C26">
        <v>31303341</v>
      </c>
      <c r="D26">
        <v>29880046</v>
      </c>
      <c r="E26">
        <v>1</v>
      </c>
      <c r="F26">
        <v>1</v>
      </c>
      <c r="G26">
        <v>1</v>
      </c>
      <c r="H26">
        <v>3</v>
      </c>
      <c r="I26" t="s">
        <v>582</v>
      </c>
      <c r="J26" t="s">
        <v>583</v>
      </c>
      <c r="K26" t="s">
        <v>584</v>
      </c>
      <c r="L26">
        <v>1348</v>
      </c>
      <c r="N26">
        <v>1009</v>
      </c>
      <c r="O26" t="s">
        <v>37</v>
      </c>
      <c r="P26" t="s">
        <v>37</v>
      </c>
      <c r="Q26">
        <v>1000</v>
      </c>
      <c r="X26">
        <v>5.1999999999999998E-2</v>
      </c>
      <c r="Y26">
        <v>5989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5.1999999999999998E-2</v>
      </c>
      <c r="AH26">
        <v>2</v>
      </c>
      <c r="AI26">
        <v>31303348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ROW(Source!A33)</f>
        <v>33</v>
      </c>
      <c r="B27">
        <v>31303358</v>
      </c>
      <c r="C27">
        <v>31303341</v>
      </c>
      <c r="D27">
        <v>29881637</v>
      </c>
      <c r="E27">
        <v>1</v>
      </c>
      <c r="F27">
        <v>1</v>
      </c>
      <c r="G27">
        <v>1</v>
      </c>
      <c r="H27">
        <v>3</v>
      </c>
      <c r="I27" t="s">
        <v>596</v>
      </c>
      <c r="J27" t="s">
        <v>597</v>
      </c>
      <c r="K27" t="s">
        <v>598</v>
      </c>
      <c r="L27">
        <v>1348</v>
      </c>
      <c r="N27">
        <v>1009</v>
      </c>
      <c r="O27" t="s">
        <v>37</v>
      </c>
      <c r="P27" t="s">
        <v>37</v>
      </c>
      <c r="Q27">
        <v>1000</v>
      </c>
      <c r="X27">
        <v>0.87</v>
      </c>
      <c r="Y27">
        <v>11200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0.87</v>
      </c>
      <c r="AH27">
        <v>2</v>
      </c>
      <c r="AI27">
        <v>31303349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ROW(Source!A33)</f>
        <v>33</v>
      </c>
      <c r="B28">
        <v>31303359</v>
      </c>
      <c r="C28">
        <v>31303341</v>
      </c>
      <c r="D28">
        <v>29886265</v>
      </c>
      <c r="E28">
        <v>1</v>
      </c>
      <c r="F28">
        <v>1</v>
      </c>
      <c r="G28">
        <v>1</v>
      </c>
      <c r="H28">
        <v>3</v>
      </c>
      <c r="I28" t="s">
        <v>599</v>
      </c>
      <c r="J28" t="s">
        <v>600</v>
      </c>
      <c r="K28" t="s">
        <v>601</v>
      </c>
      <c r="L28">
        <v>1339</v>
      </c>
      <c r="N28">
        <v>1007</v>
      </c>
      <c r="O28" t="s">
        <v>135</v>
      </c>
      <c r="P28" t="s">
        <v>135</v>
      </c>
      <c r="Q28">
        <v>1</v>
      </c>
      <c r="X28">
        <v>1.8</v>
      </c>
      <c r="Y28">
        <v>1320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1.8</v>
      </c>
      <c r="AH28">
        <v>2</v>
      </c>
      <c r="AI28">
        <v>31303350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ROW(Source!A34)</f>
        <v>34</v>
      </c>
      <c r="B29">
        <v>31303369</v>
      </c>
      <c r="C29">
        <v>31303360</v>
      </c>
      <c r="D29">
        <v>28886301</v>
      </c>
      <c r="E29">
        <v>1</v>
      </c>
      <c r="F29">
        <v>1</v>
      </c>
      <c r="G29">
        <v>1</v>
      </c>
      <c r="H29">
        <v>1</v>
      </c>
      <c r="I29" t="s">
        <v>602</v>
      </c>
      <c r="J29" t="s">
        <v>3</v>
      </c>
      <c r="K29" t="s">
        <v>603</v>
      </c>
      <c r="L29">
        <v>1191</v>
      </c>
      <c r="N29">
        <v>1013</v>
      </c>
      <c r="O29" t="s">
        <v>557</v>
      </c>
      <c r="P29" t="s">
        <v>557</v>
      </c>
      <c r="Q29">
        <v>1</v>
      </c>
      <c r="X29">
        <v>7.84</v>
      </c>
      <c r="Y29">
        <v>0</v>
      </c>
      <c r="Z29">
        <v>0</v>
      </c>
      <c r="AA29">
        <v>0</v>
      </c>
      <c r="AB29">
        <v>8.74</v>
      </c>
      <c r="AC29">
        <v>0</v>
      </c>
      <c r="AD29">
        <v>1</v>
      </c>
      <c r="AE29">
        <v>1</v>
      </c>
      <c r="AF29" t="s">
        <v>62</v>
      </c>
      <c r="AG29">
        <v>9.016</v>
      </c>
      <c r="AH29">
        <v>2</v>
      </c>
      <c r="AI29">
        <v>31303361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ROW(Source!A34)</f>
        <v>34</v>
      </c>
      <c r="B30">
        <v>31303370</v>
      </c>
      <c r="C30">
        <v>31303360</v>
      </c>
      <c r="D30">
        <v>28880682</v>
      </c>
      <c r="E30">
        <v>1</v>
      </c>
      <c r="F30">
        <v>1</v>
      </c>
      <c r="G30">
        <v>1</v>
      </c>
      <c r="H30">
        <v>1</v>
      </c>
      <c r="I30" t="s">
        <v>564</v>
      </c>
      <c r="J30" t="s">
        <v>3</v>
      </c>
      <c r="K30" t="s">
        <v>565</v>
      </c>
      <c r="L30">
        <v>1191</v>
      </c>
      <c r="N30">
        <v>1013</v>
      </c>
      <c r="O30" t="s">
        <v>557</v>
      </c>
      <c r="P30" t="s">
        <v>557</v>
      </c>
      <c r="Q30">
        <v>1</v>
      </c>
      <c r="X30">
        <v>0.21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2</v>
      </c>
      <c r="AF30" t="s">
        <v>61</v>
      </c>
      <c r="AG30">
        <v>0.26250000000000001</v>
      </c>
      <c r="AH30">
        <v>2</v>
      </c>
      <c r="AI30">
        <v>31303362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ROW(Source!A34)</f>
        <v>34</v>
      </c>
      <c r="B31">
        <v>31303371</v>
      </c>
      <c r="C31">
        <v>31303360</v>
      </c>
      <c r="D31">
        <v>29937825</v>
      </c>
      <c r="E31">
        <v>1</v>
      </c>
      <c r="F31">
        <v>1</v>
      </c>
      <c r="G31">
        <v>1</v>
      </c>
      <c r="H31">
        <v>2</v>
      </c>
      <c r="I31" t="s">
        <v>574</v>
      </c>
      <c r="J31" t="s">
        <v>575</v>
      </c>
      <c r="K31" t="s">
        <v>576</v>
      </c>
      <c r="L31">
        <v>1368</v>
      </c>
      <c r="N31">
        <v>1011</v>
      </c>
      <c r="O31" t="s">
        <v>561</v>
      </c>
      <c r="P31" t="s">
        <v>561</v>
      </c>
      <c r="Q31">
        <v>1</v>
      </c>
      <c r="X31">
        <v>0.08</v>
      </c>
      <c r="Y31">
        <v>0</v>
      </c>
      <c r="Z31">
        <v>86.4</v>
      </c>
      <c r="AA31">
        <v>13.5</v>
      </c>
      <c r="AB31">
        <v>0</v>
      </c>
      <c r="AC31">
        <v>0</v>
      </c>
      <c r="AD31">
        <v>1</v>
      </c>
      <c r="AE31">
        <v>0</v>
      </c>
      <c r="AF31" t="s">
        <v>61</v>
      </c>
      <c r="AG31">
        <v>0.1</v>
      </c>
      <c r="AH31">
        <v>2</v>
      </c>
      <c r="AI31">
        <v>31303363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ROW(Source!A34)</f>
        <v>34</v>
      </c>
      <c r="B32">
        <v>31303372</v>
      </c>
      <c r="C32">
        <v>31303360</v>
      </c>
      <c r="D32">
        <v>29937927</v>
      </c>
      <c r="E32">
        <v>1</v>
      </c>
      <c r="F32">
        <v>1</v>
      </c>
      <c r="G32">
        <v>1</v>
      </c>
      <c r="H32">
        <v>2</v>
      </c>
      <c r="I32" t="s">
        <v>590</v>
      </c>
      <c r="J32" t="s">
        <v>591</v>
      </c>
      <c r="K32" t="s">
        <v>592</v>
      </c>
      <c r="L32">
        <v>1368</v>
      </c>
      <c r="N32">
        <v>1011</v>
      </c>
      <c r="O32" t="s">
        <v>561</v>
      </c>
      <c r="P32" t="s">
        <v>561</v>
      </c>
      <c r="Q32">
        <v>1</v>
      </c>
      <c r="X32">
        <v>0.05</v>
      </c>
      <c r="Y32">
        <v>0</v>
      </c>
      <c r="Z32">
        <v>111.99</v>
      </c>
      <c r="AA32">
        <v>13.5</v>
      </c>
      <c r="AB32">
        <v>0</v>
      </c>
      <c r="AC32">
        <v>0</v>
      </c>
      <c r="AD32">
        <v>1</v>
      </c>
      <c r="AE32">
        <v>0</v>
      </c>
      <c r="AF32" t="s">
        <v>61</v>
      </c>
      <c r="AG32">
        <v>6.25E-2</v>
      </c>
      <c r="AH32">
        <v>2</v>
      </c>
      <c r="AI32">
        <v>31303364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ROW(Source!A34)</f>
        <v>34</v>
      </c>
      <c r="B33">
        <v>31303373</v>
      </c>
      <c r="C33">
        <v>31303360</v>
      </c>
      <c r="D33">
        <v>29938554</v>
      </c>
      <c r="E33">
        <v>1</v>
      </c>
      <c r="F33">
        <v>1</v>
      </c>
      <c r="G33">
        <v>1</v>
      </c>
      <c r="H33">
        <v>2</v>
      </c>
      <c r="I33" t="s">
        <v>604</v>
      </c>
      <c r="J33" t="s">
        <v>605</v>
      </c>
      <c r="K33" t="s">
        <v>606</v>
      </c>
      <c r="L33">
        <v>1368</v>
      </c>
      <c r="N33">
        <v>1011</v>
      </c>
      <c r="O33" t="s">
        <v>561</v>
      </c>
      <c r="P33" t="s">
        <v>561</v>
      </c>
      <c r="Q33">
        <v>1</v>
      </c>
      <c r="X33">
        <v>0.41</v>
      </c>
      <c r="Y33">
        <v>0</v>
      </c>
      <c r="Z33">
        <v>30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61</v>
      </c>
      <c r="AG33">
        <v>0.51249999999999996</v>
      </c>
      <c r="AH33">
        <v>2</v>
      </c>
      <c r="AI33">
        <v>31303365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ROW(Source!A34)</f>
        <v>34</v>
      </c>
      <c r="B34">
        <v>31303374</v>
      </c>
      <c r="C34">
        <v>31303360</v>
      </c>
      <c r="D34">
        <v>29939320</v>
      </c>
      <c r="E34">
        <v>1</v>
      </c>
      <c r="F34">
        <v>1</v>
      </c>
      <c r="G34">
        <v>1</v>
      </c>
      <c r="H34">
        <v>2</v>
      </c>
      <c r="I34" t="s">
        <v>579</v>
      </c>
      <c r="J34" t="s">
        <v>580</v>
      </c>
      <c r="K34" t="s">
        <v>581</v>
      </c>
      <c r="L34">
        <v>1368</v>
      </c>
      <c r="N34">
        <v>1011</v>
      </c>
      <c r="O34" t="s">
        <v>561</v>
      </c>
      <c r="P34" t="s">
        <v>561</v>
      </c>
      <c r="Q34">
        <v>1</v>
      </c>
      <c r="X34">
        <v>0.08</v>
      </c>
      <c r="Y34">
        <v>0</v>
      </c>
      <c r="Z34">
        <v>65.709999999999994</v>
      </c>
      <c r="AA34">
        <v>11.6</v>
      </c>
      <c r="AB34">
        <v>0</v>
      </c>
      <c r="AC34">
        <v>0</v>
      </c>
      <c r="AD34">
        <v>1</v>
      </c>
      <c r="AE34">
        <v>0</v>
      </c>
      <c r="AF34" t="s">
        <v>61</v>
      </c>
      <c r="AG34">
        <v>0.1</v>
      </c>
      <c r="AH34">
        <v>2</v>
      </c>
      <c r="AI34">
        <v>31303366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ROW(Source!A34)</f>
        <v>34</v>
      </c>
      <c r="B35">
        <v>31303375</v>
      </c>
      <c r="C35">
        <v>31303360</v>
      </c>
      <c r="D35">
        <v>29855642</v>
      </c>
      <c r="E35">
        <v>1</v>
      </c>
      <c r="F35">
        <v>1</v>
      </c>
      <c r="G35">
        <v>1</v>
      </c>
      <c r="H35">
        <v>3</v>
      </c>
      <c r="I35" t="s">
        <v>76</v>
      </c>
      <c r="J35" t="s">
        <v>78</v>
      </c>
      <c r="K35" t="s">
        <v>77</v>
      </c>
      <c r="L35">
        <v>1348</v>
      </c>
      <c r="N35">
        <v>1009</v>
      </c>
      <c r="O35" t="s">
        <v>37</v>
      </c>
      <c r="P35" t="s">
        <v>37</v>
      </c>
      <c r="Q35">
        <v>1000</v>
      </c>
      <c r="X35">
        <v>0.05</v>
      </c>
      <c r="Y35">
        <v>3390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0.05</v>
      </c>
      <c r="AH35">
        <v>2</v>
      </c>
      <c r="AI35">
        <v>31303367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ROW(Source!A34)</f>
        <v>34</v>
      </c>
      <c r="B36">
        <v>31303376</v>
      </c>
      <c r="C36">
        <v>31303360</v>
      </c>
      <c r="D36">
        <v>29888471</v>
      </c>
      <c r="E36">
        <v>1</v>
      </c>
      <c r="F36">
        <v>1</v>
      </c>
      <c r="G36">
        <v>1</v>
      </c>
      <c r="H36">
        <v>3</v>
      </c>
      <c r="I36" t="s">
        <v>71</v>
      </c>
      <c r="J36" t="s">
        <v>74</v>
      </c>
      <c r="K36" t="s">
        <v>72</v>
      </c>
      <c r="L36">
        <v>1327</v>
      </c>
      <c r="N36">
        <v>1005</v>
      </c>
      <c r="O36" t="s">
        <v>73</v>
      </c>
      <c r="P36" t="s">
        <v>73</v>
      </c>
      <c r="Q36">
        <v>1</v>
      </c>
      <c r="X36">
        <v>110</v>
      </c>
      <c r="Y36">
        <v>6.2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110</v>
      </c>
      <c r="AH36">
        <v>2</v>
      </c>
      <c r="AI36">
        <v>31303368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ROW(Source!A38)</f>
        <v>38</v>
      </c>
      <c r="B37">
        <v>31303391</v>
      </c>
      <c r="C37">
        <v>31303380</v>
      </c>
      <c r="D37">
        <v>28881054</v>
      </c>
      <c r="E37">
        <v>1</v>
      </c>
      <c r="F37">
        <v>1</v>
      </c>
      <c r="G37">
        <v>1</v>
      </c>
      <c r="H37">
        <v>1</v>
      </c>
      <c r="I37" t="s">
        <v>607</v>
      </c>
      <c r="J37" t="s">
        <v>3</v>
      </c>
      <c r="K37" t="s">
        <v>608</v>
      </c>
      <c r="L37">
        <v>1191</v>
      </c>
      <c r="N37">
        <v>1013</v>
      </c>
      <c r="O37" t="s">
        <v>557</v>
      </c>
      <c r="P37" t="s">
        <v>557</v>
      </c>
      <c r="Q37">
        <v>1</v>
      </c>
      <c r="X37">
        <v>6.63</v>
      </c>
      <c r="Y37">
        <v>0</v>
      </c>
      <c r="Z37">
        <v>0</v>
      </c>
      <c r="AA37">
        <v>0</v>
      </c>
      <c r="AB37">
        <v>8.5299999999999994</v>
      </c>
      <c r="AC37">
        <v>0</v>
      </c>
      <c r="AD37">
        <v>1</v>
      </c>
      <c r="AE37">
        <v>1</v>
      </c>
      <c r="AF37" t="s">
        <v>62</v>
      </c>
      <c r="AG37">
        <v>7.6244999999999994</v>
      </c>
      <c r="AH37">
        <v>2</v>
      </c>
      <c r="AI37">
        <v>31303381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ROW(Source!A38)</f>
        <v>38</v>
      </c>
      <c r="B38">
        <v>31303392</v>
      </c>
      <c r="C38">
        <v>31303380</v>
      </c>
      <c r="D38">
        <v>28880682</v>
      </c>
      <c r="E38">
        <v>1</v>
      </c>
      <c r="F38">
        <v>1</v>
      </c>
      <c r="G38">
        <v>1</v>
      </c>
      <c r="H38">
        <v>1</v>
      </c>
      <c r="I38" t="s">
        <v>564</v>
      </c>
      <c r="J38" t="s">
        <v>3</v>
      </c>
      <c r="K38" t="s">
        <v>565</v>
      </c>
      <c r="L38">
        <v>1191</v>
      </c>
      <c r="N38">
        <v>1013</v>
      </c>
      <c r="O38" t="s">
        <v>557</v>
      </c>
      <c r="P38" t="s">
        <v>557</v>
      </c>
      <c r="Q38">
        <v>1</v>
      </c>
      <c r="X38">
        <v>0.22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2</v>
      </c>
      <c r="AF38" t="s">
        <v>61</v>
      </c>
      <c r="AG38">
        <v>0.27500000000000002</v>
      </c>
      <c r="AH38">
        <v>2</v>
      </c>
      <c r="AI38">
        <v>31303382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ROW(Source!A38)</f>
        <v>38</v>
      </c>
      <c r="B39">
        <v>31303393</v>
      </c>
      <c r="C39">
        <v>31303380</v>
      </c>
      <c r="D39">
        <v>29937927</v>
      </c>
      <c r="E39">
        <v>1</v>
      </c>
      <c r="F39">
        <v>1</v>
      </c>
      <c r="G39">
        <v>1</v>
      </c>
      <c r="H39">
        <v>2</v>
      </c>
      <c r="I39" t="s">
        <v>590</v>
      </c>
      <c r="J39" t="s">
        <v>591</v>
      </c>
      <c r="K39" t="s">
        <v>592</v>
      </c>
      <c r="L39">
        <v>1368</v>
      </c>
      <c r="N39">
        <v>1011</v>
      </c>
      <c r="O39" t="s">
        <v>561</v>
      </c>
      <c r="P39" t="s">
        <v>561</v>
      </c>
      <c r="Q39">
        <v>1</v>
      </c>
      <c r="X39">
        <v>0.11</v>
      </c>
      <c r="Y39">
        <v>0</v>
      </c>
      <c r="Z39">
        <v>111.99</v>
      </c>
      <c r="AA39">
        <v>13.5</v>
      </c>
      <c r="AB39">
        <v>0</v>
      </c>
      <c r="AC39">
        <v>0</v>
      </c>
      <c r="AD39">
        <v>1</v>
      </c>
      <c r="AE39">
        <v>0</v>
      </c>
      <c r="AF39" t="s">
        <v>61</v>
      </c>
      <c r="AG39">
        <v>0.13750000000000001</v>
      </c>
      <c r="AH39">
        <v>2</v>
      </c>
      <c r="AI39">
        <v>31303383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ROW(Source!A38)</f>
        <v>38</v>
      </c>
      <c r="B40">
        <v>31303394</v>
      </c>
      <c r="C40">
        <v>31303380</v>
      </c>
      <c r="D40">
        <v>29939320</v>
      </c>
      <c r="E40">
        <v>1</v>
      </c>
      <c r="F40">
        <v>1</v>
      </c>
      <c r="G40">
        <v>1</v>
      </c>
      <c r="H40">
        <v>2</v>
      </c>
      <c r="I40" t="s">
        <v>579</v>
      </c>
      <c r="J40" t="s">
        <v>580</v>
      </c>
      <c r="K40" t="s">
        <v>581</v>
      </c>
      <c r="L40">
        <v>1368</v>
      </c>
      <c r="N40">
        <v>1011</v>
      </c>
      <c r="O40" t="s">
        <v>561</v>
      </c>
      <c r="P40" t="s">
        <v>561</v>
      </c>
      <c r="Q40">
        <v>1</v>
      </c>
      <c r="X40">
        <v>0.11</v>
      </c>
      <c r="Y40">
        <v>0</v>
      </c>
      <c r="Z40">
        <v>65.709999999999994</v>
      </c>
      <c r="AA40">
        <v>11.6</v>
      </c>
      <c r="AB40">
        <v>0</v>
      </c>
      <c r="AC40">
        <v>0</v>
      </c>
      <c r="AD40">
        <v>1</v>
      </c>
      <c r="AE40">
        <v>0</v>
      </c>
      <c r="AF40" t="s">
        <v>61</v>
      </c>
      <c r="AG40">
        <v>0.13750000000000001</v>
      </c>
      <c r="AH40">
        <v>2</v>
      </c>
      <c r="AI40">
        <v>31303384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ROW(Source!A38)</f>
        <v>38</v>
      </c>
      <c r="B41">
        <v>31303395</v>
      </c>
      <c r="C41">
        <v>31303380</v>
      </c>
      <c r="D41">
        <v>31226907</v>
      </c>
      <c r="E41">
        <v>17</v>
      </c>
      <c r="F41">
        <v>1</v>
      </c>
      <c r="G41">
        <v>1</v>
      </c>
      <c r="H41">
        <v>3</v>
      </c>
      <c r="I41" t="s">
        <v>769</v>
      </c>
      <c r="J41" t="s">
        <v>3</v>
      </c>
      <c r="K41" t="s">
        <v>770</v>
      </c>
      <c r="L41">
        <v>1035</v>
      </c>
      <c r="N41">
        <v>1013</v>
      </c>
      <c r="O41" t="s">
        <v>95</v>
      </c>
      <c r="P41" t="s">
        <v>95</v>
      </c>
      <c r="Q41">
        <v>1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0</v>
      </c>
      <c r="AE41">
        <v>0</v>
      </c>
      <c r="AF41" t="s">
        <v>3</v>
      </c>
      <c r="AG41">
        <v>0</v>
      </c>
      <c r="AH41">
        <v>3</v>
      </c>
      <c r="AI41">
        <v>-1</v>
      </c>
      <c r="AJ41" t="s">
        <v>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ROW(Source!A38)</f>
        <v>38</v>
      </c>
      <c r="B42">
        <v>31303396</v>
      </c>
      <c r="C42">
        <v>31303380</v>
      </c>
      <c r="D42">
        <v>29860291</v>
      </c>
      <c r="E42">
        <v>1</v>
      </c>
      <c r="F42">
        <v>1</v>
      </c>
      <c r="G42">
        <v>1</v>
      </c>
      <c r="H42">
        <v>3</v>
      </c>
      <c r="I42" t="s">
        <v>609</v>
      </c>
      <c r="J42" t="s">
        <v>610</v>
      </c>
      <c r="K42" t="s">
        <v>611</v>
      </c>
      <c r="L42">
        <v>1348</v>
      </c>
      <c r="N42">
        <v>1009</v>
      </c>
      <c r="O42" t="s">
        <v>37</v>
      </c>
      <c r="P42" t="s">
        <v>37</v>
      </c>
      <c r="Q42">
        <v>1000</v>
      </c>
      <c r="X42">
        <v>1.4E-3</v>
      </c>
      <c r="Y42">
        <v>11978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1.4E-3</v>
      </c>
      <c r="AH42">
        <v>2</v>
      </c>
      <c r="AI42">
        <v>31303386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ROW(Source!A38)</f>
        <v>38</v>
      </c>
      <c r="B43">
        <v>31303397</v>
      </c>
      <c r="C43">
        <v>31303380</v>
      </c>
      <c r="D43">
        <v>29886005</v>
      </c>
      <c r="E43">
        <v>1</v>
      </c>
      <c r="F43">
        <v>1</v>
      </c>
      <c r="G43">
        <v>1</v>
      </c>
      <c r="H43">
        <v>3</v>
      </c>
      <c r="I43" t="s">
        <v>612</v>
      </c>
      <c r="J43" t="s">
        <v>613</v>
      </c>
      <c r="K43" t="s">
        <v>614</v>
      </c>
      <c r="L43">
        <v>1339</v>
      </c>
      <c r="N43">
        <v>1007</v>
      </c>
      <c r="O43" t="s">
        <v>135</v>
      </c>
      <c r="P43" t="s">
        <v>135</v>
      </c>
      <c r="Q43">
        <v>1</v>
      </c>
      <c r="X43">
        <v>0.06</v>
      </c>
      <c r="Y43">
        <v>459.91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0.06</v>
      </c>
      <c r="AH43">
        <v>2</v>
      </c>
      <c r="AI43">
        <v>31303387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ROW(Source!A38)</f>
        <v>38</v>
      </c>
      <c r="B44">
        <v>31303398</v>
      </c>
      <c r="C44">
        <v>31303380</v>
      </c>
      <c r="D44">
        <v>29886266</v>
      </c>
      <c r="E44">
        <v>1</v>
      </c>
      <c r="F44">
        <v>1</v>
      </c>
      <c r="G44">
        <v>1</v>
      </c>
      <c r="H44">
        <v>3</v>
      </c>
      <c r="I44" t="s">
        <v>615</v>
      </c>
      <c r="J44" t="s">
        <v>616</v>
      </c>
      <c r="K44" t="s">
        <v>617</v>
      </c>
      <c r="L44">
        <v>1339</v>
      </c>
      <c r="N44">
        <v>1007</v>
      </c>
      <c r="O44" t="s">
        <v>135</v>
      </c>
      <c r="P44" t="s">
        <v>135</v>
      </c>
      <c r="Q44">
        <v>1</v>
      </c>
      <c r="X44">
        <v>0.1</v>
      </c>
      <c r="Y44">
        <v>1056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0.1</v>
      </c>
      <c r="AH44">
        <v>2</v>
      </c>
      <c r="AI44">
        <v>31303388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ROW(Source!A38)</f>
        <v>38</v>
      </c>
      <c r="B45">
        <v>31303399</v>
      </c>
      <c r="C45">
        <v>31303380</v>
      </c>
      <c r="D45">
        <v>29886270</v>
      </c>
      <c r="E45">
        <v>1</v>
      </c>
      <c r="F45">
        <v>1</v>
      </c>
      <c r="G45">
        <v>1</v>
      </c>
      <c r="H45">
        <v>3</v>
      </c>
      <c r="I45" t="s">
        <v>618</v>
      </c>
      <c r="J45" t="s">
        <v>619</v>
      </c>
      <c r="K45" t="s">
        <v>620</v>
      </c>
      <c r="L45">
        <v>1339</v>
      </c>
      <c r="N45">
        <v>1007</v>
      </c>
      <c r="O45" t="s">
        <v>135</v>
      </c>
      <c r="P45" t="s">
        <v>135</v>
      </c>
      <c r="Q45">
        <v>1</v>
      </c>
      <c r="X45">
        <v>0.06</v>
      </c>
      <c r="Y45">
        <v>1242.2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0.06</v>
      </c>
      <c r="AH45">
        <v>2</v>
      </c>
      <c r="AI45">
        <v>31303389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ROW(Source!A38)</f>
        <v>38</v>
      </c>
      <c r="B46">
        <v>31303400</v>
      </c>
      <c r="C46">
        <v>31303380</v>
      </c>
      <c r="D46">
        <v>29852692</v>
      </c>
      <c r="E46">
        <v>17</v>
      </c>
      <c r="F46">
        <v>1</v>
      </c>
      <c r="G46">
        <v>1</v>
      </c>
      <c r="H46">
        <v>3</v>
      </c>
      <c r="I46" t="s">
        <v>771</v>
      </c>
      <c r="J46" t="s">
        <v>3</v>
      </c>
      <c r="K46" t="s">
        <v>772</v>
      </c>
      <c r="L46">
        <v>1327</v>
      </c>
      <c r="N46">
        <v>1005</v>
      </c>
      <c r="O46" t="s">
        <v>73</v>
      </c>
      <c r="P46" t="s">
        <v>73</v>
      </c>
      <c r="Q46">
        <v>1</v>
      </c>
      <c r="X46">
        <v>0.5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 t="s">
        <v>3</v>
      </c>
      <c r="AG46">
        <v>0.5</v>
      </c>
      <c r="AH46">
        <v>3</v>
      </c>
      <c r="AI46">
        <v>-1</v>
      </c>
      <c r="AJ46" t="s">
        <v>3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ROW(Source!A41)</f>
        <v>41</v>
      </c>
      <c r="B47">
        <v>31303410</v>
      </c>
      <c r="C47">
        <v>31303403</v>
      </c>
      <c r="D47">
        <v>28882523</v>
      </c>
      <c r="E47">
        <v>1</v>
      </c>
      <c r="F47">
        <v>1</v>
      </c>
      <c r="G47">
        <v>1</v>
      </c>
      <c r="H47">
        <v>1</v>
      </c>
      <c r="I47" t="s">
        <v>621</v>
      </c>
      <c r="J47" t="s">
        <v>3</v>
      </c>
      <c r="K47" t="s">
        <v>622</v>
      </c>
      <c r="L47">
        <v>1191</v>
      </c>
      <c r="N47">
        <v>1013</v>
      </c>
      <c r="O47" t="s">
        <v>557</v>
      </c>
      <c r="P47" t="s">
        <v>557</v>
      </c>
      <c r="Q47">
        <v>1</v>
      </c>
      <c r="X47">
        <v>79.790000000000006</v>
      </c>
      <c r="Y47">
        <v>0</v>
      </c>
      <c r="Z47">
        <v>0</v>
      </c>
      <c r="AA47">
        <v>0</v>
      </c>
      <c r="AB47">
        <v>8.17</v>
      </c>
      <c r="AC47">
        <v>0</v>
      </c>
      <c r="AD47">
        <v>1</v>
      </c>
      <c r="AE47">
        <v>1</v>
      </c>
      <c r="AF47" t="s">
        <v>62</v>
      </c>
      <c r="AG47">
        <v>91.758499999999998</v>
      </c>
      <c r="AH47">
        <v>2</v>
      </c>
      <c r="AI47">
        <v>31303404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ROW(Source!A41)</f>
        <v>41</v>
      </c>
      <c r="B48">
        <v>31303411</v>
      </c>
      <c r="C48">
        <v>31303403</v>
      </c>
      <c r="D48">
        <v>28880682</v>
      </c>
      <c r="E48">
        <v>1</v>
      </c>
      <c r="F48">
        <v>1</v>
      </c>
      <c r="G48">
        <v>1</v>
      </c>
      <c r="H48">
        <v>1</v>
      </c>
      <c r="I48" t="s">
        <v>564</v>
      </c>
      <c r="J48" t="s">
        <v>3</v>
      </c>
      <c r="K48" t="s">
        <v>565</v>
      </c>
      <c r="L48">
        <v>1191</v>
      </c>
      <c r="N48">
        <v>1013</v>
      </c>
      <c r="O48" t="s">
        <v>557</v>
      </c>
      <c r="P48" t="s">
        <v>557</v>
      </c>
      <c r="Q48">
        <v>1</v>
      </c>
      <c r="X48">
        <v>0.18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2</v>
      </c>
      <c r="AF48" t="s">
        <v>61</v>
      </c>
      <c r="AG48">
        <v>0.22499999999999998</v>
      </c>
      <c r="AH48">
        <v>2</v>
      </c>
      <c r="AI48">
        <v>31303405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ROW(Source!A41)</f>
        <v>41</v>
      </c>
      <c r="B49">
        <v>31303412</v>
      </c>
      <c r="C49">
        <v>31303403</v>
      </c>
      <c r="D49">
        <v>29937927</v>
      </c>
      <c r="E49">
        <v>1</v>
      </c>
      <c r="F49">
        <v>1</v>
      </c>
      <c r="G49">
        <v>1</v>
      </c>
      <c r="H49">
        <v>2</v>
      </c>
      <c r="I49" t="s">
        <v>590</v>
      </c>
      <c r="J49" t="s">
        <v>591</v>
      </c>
      <c r="K49" t="s">
        <v>592</v>
      </c>
      <c r="L49">
        <v>1368</v>
      </c>
      <c r="N49">
        <v>1011</v>
      </c>
      <c r="O49" t="s">
        <v>561</v>
      </c>
      <c r="P49" t="s">
        <v>561</v>
      </c>
      <c r="Q49">
        <v>1</v>
      </c>
      <c r="X49">
        <v>7.0000000000000007E-2</v>
      </c>
      <c r="Y49">
        <v>0</v>
      </c>
      <c r="Z49">
        <v>111.99</v>
      </c>
      <c r="AA49">
        <v>13.5</v>
      </c>
      <c r="AB49">
        <v>0</v>
      </c>
      <c r="AC49">
        <v>0</v>
      </c>
      <c r="AD49">
        <v>1</v>
      </c>
      <c r="AE49">
        <v>0</v>
      </c>
      <c r="AF49" t="s">
        <v>61</v>
      </c>
      <c r="AG49">
        <v>8.7500000000000008E-2</v>
      </c>
      <c r="AH49">
        <v>2</v>
      </c>
      <c r="AI49">
        <v>31303406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ROW(Source!A41)</f>
        <v>41</v>
      </c>
      <c r="B50">
        <v>31303413</v>
      </c>
      <c r="C50">
        <v>31303403</v>
      </c>
      <c r="D50">
        <v>29939320</v>
      </c>
      <c r="E50">
        <v>1</v>
      </c>
      <c r="F50">
        <v>1</v>
      </c>
      <c r="G50">
        <v>1</v>
      </c>
      <c r="H50">
        <v>2</v>
      </c>
      <c r="I50" t="s">
        <v>579</v>
      </c>
      <c r="J50" t="s">
        <v>580</v>
      </c>
      <c r="K50" t="s">
        <v>581</v>
      </c>
      <c r="L50">
        <v>1368</v>
      </c>
      <c r="N50">
        <v>1011</v>
      </c>
      <c r="O50" t="s">
        <v>561</v>
      </c>
      <c r="P50" t="s">
        <v>561</v>
      </c>
      <c r="Q50">
        <v>1</v>
      </c>
      <c r="X50">
        <v>0.11</v>
      </c>
      <c r="Y50">
        <v>0</v>
      </c>
      <c r="Z50">
        <v>65.709999999999994</v>
      </c>
      <c r="AA50">
        <v>11.6</v>
      </c>
      <c r="AB50">
        <v>0</v>
      </c>
      <c r="AC50">
        <v>0</v>
      </c>
      <c r="AD50">
        <v>1</v>
      </c>
      <c r="AE50">
        <v>0</v>
      </c>
      <c r="AF50" t="s">
        <v>61</v>
      </c>
      <c r="AG50">
        <v>0.13750000000000001</v>
      </c>
      <c r="AH50">
        <v>2</v>
      </c>
      <c r="AI50">
        <v>31303407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ROW(Source!A41)</f>
        <v>41</v>
      </c>
      <c r="B51">
        <v>31303414</v>
      </c>
      <c r="C51">
        <v>31303403</v>
      </c>
      <c r="D51">
        <v>29860311</v>
      </c>
      <c r="E51">
        <v>1</v>
      </c>
      <c r="F51">
        <v>1</v>
      </c>
      <c r="G51">
        <v>1</v>
      </c>
      <c r="H51">
        <v>3</v>
      </c>
      <c r="I51" t="s">
        <v>593</v>
      </c>
      <c r="J51" t="s">
        <v>594</v>
      </c>
      <c r="K51" t="s">
        <v>595</v>
      </c>
      <c r="L51">
        <v>1348</v>
      </c>
      <c r="N51">
        <v>1009</v>
      </c>
      <c r="O51" t="s">
        <v>37</v>
      </c>
      <c r="P51" t="s">
        <v>37</v>
      </c>
      <c r="Q51">
        <v>1000</v>
      </c>
      <c r="X51">
        <v>1.1999999999999999E-3</v>
      </c>
      <c r="Y51">
        <v>8475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1.1999999999999999E-3</v>
      </c>
      <c r="AH51">
        <v>2</v>
      </c>
      <c r="AI51">
        <v>31303408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ROW(Source!A41)</f>
        <v>41</v>
      </c>
      <c r="B52">
        <v>31303415</v>
      </c>
      <c r="C52">
        <v>31303403</v>
      </c>
      <c r="D52">
        <v>29881635</v>
      </c>
      <c r="E52">
        <v>1</v>
      </c>
      <c r="F52">
        <v>1</v>
      </c>
      <c r="G52">
        <v>1</v>
      </c>
      <c r="H52">
        <v>3</v>
      </c>
      <c r="I52" t="s">
        <v>623</v>
      </c>
      <c r="J52" t="s">
        <v>624</v>
      </c>
      <c r="K52" t="s">
        <v>625</v>
      </c>
      <c r="L52">
        <v>1348</v>
      </c>
      <c r="N52">
        <v>1009</v>
      </c>
      <c r="O52" t="s">
        <v>37</v>
      </c>
      <c r="P52" t="s">
        <v>37</v>
      </c>
      <c r="Q52">
        <v>1000</v>
      </c>
      <c r="X52">
        <v>0.72</v>
      </c>
      <c r="Y52">
        <v>11200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0.72</v>
      </c>
      <c r="AH52">
        <v>2</v>
      </c>
      <c r="AI52">
        <v>31303409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ROW(Source!A43)</f>
        <v>43</v>
      </c>
      <c r="B53">
        <v>31303425</v>
      </c>
      <c r="C53">
        <v>31303417</v>
      </c>
      <c r="D53">
        <v>28881054</v>
      </c>
      <c r="E53">
        <v>1</v>
      </c>
      <c r="F53">
        <v>1</v>
      </c>
      <c r="G53">
        <v>1</v>
      </c>
      <c r="H53">
        <v>1</v>
      </c>
      <c r="I53" t="s">
        <v>607</v>
      </c>
      <c r="J53" t="s">
        <v>3</v>
      </c>
      <c r="K53" t="s">
        <v>608</v>
      </c>
      <c r="L53">
        <v>1191</v>
      </c>
      <c r="N53">
        <v>1013</v>
      </c>
      <c r="O53" t="s">
        <v>557</v>
      </c>
      <c r="P53" t="s">
        <v>557</v>
      </c>
      <c r="Q53">
        <v>1</v>
      </c>
      <c r="X53">
        <v>143</v>
      </c>
      <c r="Y53">
        <v>0</v>
      </c>
      <c r="Z53">
        <v>0</v>
      </c>
      <c r="AA53">
        <v>0</v>
      </c>
      <c r="AB53">
        <v>8.5299999999999994</v>
      </c>
      <c r="AC53">
        <v>0</v>
      </c>
      <c r="AD53">
        <v>1</v>
      </c>
      <c r="AE53">
        <v>1</v>
      </c>
      <c r="AF53" t="s">
        <v>62</v>
      </c>
      <c r="AG53">
        <v>164.45</v>
      </c>
      <c r="AH53">
        <v>2</v>
      </c>
      <c r="AI53">
        <v>31303418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ROW(Source!A43)</f>
        <v>43</v>
      </c>
      <c r="B54">
        <v>31303426</v>
      </c>
      <c r="C54">
        <v>31303417</v>
      </c>
      <c r="D54">
        <v>28880682</v>
      </c>
      <c r="E54">
        <v>1</v>
      </c>
      <c r="F54">
        <v>1</v>
      </c>
      <c r="G54">
        <v>1</v>
      </c>
      <c r="H54">
        <v>1</v>
      </c>
      <c r="I54" t="s">
        <v>564</v>
      </c>
      <c r="J54" t="s">
        <v>3</v>
      </c>
      <c r="K54" t="s">
        <v>565</v>
      </c>
      <c r="L54">
        <v>1191</v>
      </c>
      <c r="N54">
        <v>1013</v>
      </c>
      <c r="O54" t="s">
        <v>557</v>
      </c>
      <c r="P54" t="s">
        <v>557</v>
      </c>
      <c r="Q54">
        <v>1</v>
      </c>
      <c r="X54">
        <v>0.9</v>
      </c>
      <c r="Y54">
        <v>0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2</v>
      </c>
      <c r="AF54" t="s">
        <v>61</v>
      </c>
      <c r="AG54">
        <v>1.125</v>
      </c>
      <c r="AH54">
        <v>2</v>
      </c>
      <c r="AI54">
        <v>31303419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ROW(Source!A43)</f>
        <v>43</v>
      </c>
      <c r="B55">
        <v>31303427</v>
      </c>
      <c r="C55">
        <v>31303417</v>
      </c>
      <c r="D55">
        <v>29939320</v>
      </c>
      <c r="E55">
        <v>1</v>
      </c>
      <c r="F55">
        <v>1</v>
      </c>
      <c r="G55">
        <v>1</v>
      </c>
      <c r="H55">
        <v>2</v>
      </c>
      <c r="I55" t="s">
        <v>579</v>
      </c>
      <c r="J55" t="s">
        <v>580</v>
      </c>
      <c r="K55" t="s">
        <v>581</v>
      </c>
      <c r="L55">
        <v>1368</v>
      </c>
      <c r="N55">
        <v>1011</v>
      </c>
      <c r="O55" t="s">
        <v>561</v>
      </c>
      <c r="P55" t="s">
        <v>561</v>
      </c>
      <c r="Q55">
        <v>1</v>
      </c>
      <c r="X55">
        <v>0.9</v>
      </c>
      <c r="Y55">
        <v>0</v>
      </c>
      <c r="Z55">
        <v>65.709999999999994</v>
      </c>
      <c r="AA55">
        <v>11.6</v>
      </c>
      <c r="AB55">
        <v>0</v>
      </c>
      <c r="AC55">
        <v>0</v>
      </c>
      <c r="AD55">
        <v>1</v>
      </c>
      <c r="AE55">
        <v>0</v>
      </c>
      <c r="AF55" t="s">
        <v>61</v>
      </c>
      <c r="AG55">
        <v>1.125</v>
      </c>
      <c r="AH55">
        <v>2</v>
      </c>
      <c r="AI55">
        <v>31303420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ROW(Source!A43)</f>
        <v>43</v>
      </c>
      <c r="B56">
        <v>31303428</v>
      </c>
      <c r="C56">
        <v>31303417</v>
      </c>
      <c r="D56">
        <v>29860291</v>
      </c>
      <c r="E56">
        <v>1</v>
      </c>
      <c r="F56">
        <v>1</v>
      </c>
      <c r="G56">
        <v>1</v>
      </c>
      <c r="H56">
        <v>3</v>
      </c>
      <c r="I56" t="s">
        <v>609</v>
      </c>
      <c r="J56" t="s">
        <v>610</v>
      </c>
      <c r="K56" t="s">
        <v>611</v>
      </c>
      <c r="L56">
        <v>1348</v>
      </c>
      <c r="N56">
        <v>1009</v>
      </c>
      <c r="O56" t="s">
        <v>37</v>
      </c>
      <c r="P56" t="s">
        <v>37</v>
      </c>
      <c r="Q56">
        <v>1000</v>
      </c>
      <c r="X56">
        <v>3.5999999999999999E-3</v>
      </c>
      <c r="Y56">
        <v>11978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3.5999999999999999E-3</v>
      </c>
      <c r="AH56">
        <v>2</v>
      </c>
      <c r="AI56">
        <v>31303421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ROW(Source!A43)</f>
        <v>43</v>
      </c>
      <c r="B57">
        <v>31303429</v>
      </c>
      <c r="C57">
        <v>31303417</v>
      </c>
      <c r="D57">
        <v>29885771</v>
      </c>
      <c r="E57">
        <v>1</v>
      </c>
      <c r="F57">
        <v>1</v>
      </c>
      <c r="G57">
        <v>1</v>
      </c>
      <c r="H57">
        <v>3</v>
      </c>
      <c r="I57" t="s">
        <v>626</v>
      </c>
      <c r="J57" t="s">
        <v>627</v>
      </c>
      <c r="K57" t="s">
        <v>628</v>
      </c>
      <c r="L57">
        <v>1339</v>
      </c>
      <c r="N57">
        <v>1007</v>
      </c>
      <c r="O57" t="s">
        <v>135</v>
      </c>
      <c r="P57" t="s">
        <v>135</v>
      </c>
      <c r="Q57">
        <v>1</v>
      </c>
      <c r="X57">
        <v>1.06</v>
      </c>
      <c r="Y57">
        <v>1784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1.06</v>
      </c>
      <c r="AH57">
        <v>2</v>
      </c>
      <c r="AI57">
        <v>31303422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ROW(Source!A43)</f>
        <v>43</v>
      </c>
      <c r="B58">
        <v>31303430</v>
      </c>
      <c r="C58">
        <v>31303417</v>
      </c>
      <c r="D58">
        <v>29886265</v>
      </c>
      <c r="E58">
        <v>1</v>
      </c>
      <c r="F58">
        <v>1</v>
      </c>
      <c r="G58">
        <v>1</v>
      </c>
      <c r="H58">
        <v>3</v>
      </c>
      <c r="I58" t="s">
        <v>599</v>
      </c>
      <c r="J58" t="s">
        <v>600</v>
      </c>
      <c r="K58" t="s">
        <v>601</v>
      </c>
      <c r="L58">
        <v>1339</v>
      </c>
      <c r="N58">
        <v>1007</v>
      </c>
      <c r="O58" t="s">
        <v>135</v>
      </c>
      <c r="P58" t="s">
        <v>135</v>
      </c>
      <c r="Q58">
        <v>1</v>
      </c>
      <c r="X58">
        <v>0.92</v>
      </c>
      <c r="Y58">
        <v>1320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0.92</v>
      </c>
      <c r="AH58">
        <v>2</v>
      </c>
      <c r="AI58">
        <v>31303423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ROW(Source!A43)</f>
        <v>43</v>
      </c>
      <c r="B59">
        <v>31303431</v>
      </c>
      <c r="C59">
        <v>31303417</v>
      </c>
      <c r="D59">
        <v>29886269</v>
      </c>
      <c r="E59">
        <v>1</v>
      </c>
      <c r="F59">
        <v>1</v>
      </c>
      <c r="G59">
        <v>1</v>
      </c>
      <c r="H59">
        <v>3</v>
      </c>
      <c r="I59" t="s">
        <v>629</v>
      </c>
      <c r="J59" t="s">
        <v>630</v>
      </c>
      <c r="K59" t="s">
        <v>631</v>
      </c>
      <c r="L59">
        <v>1339</v>
      </c>
      <c r="N59">
        <v>1007</v>
      </c>
      <c r="O59" t="s">
        <v>135</v>
      </c>
      <c r="P59" t="s">
        <v>135</v>
      </c>
      <c r="Q59">
        <v>1</v>
      </c>
      <c r="X59">
        <v>0.57999999999999996</v>
      </c>
      <c r="Y59">
        <v>1492.01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0.57999999999999996</v>
      </c>
      <c r="AH59">
        <v>2</v>
      </c>
      <c r="AI59">
        <v>31303424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ROW(Source!A44)</f>
        <v>44</v>
      </c>
      <c r="B60">
        <v>31303438</v>
      </c>
      <c r="C60">
        <v>31303432</v>
      </c>
      <c r="D60">
        <v>28882523</v>
      </c>
      <c r="E60">
        <v>1</v>
      </c>
      <c r="F60">
        <v>1</v>
      </c>
      <c r="G60">
        <v>1</v>
      </c>
      <c r="H60">
        <v>1</v>
      </c>
      <c r="I60" t="s">
        <v>621</v>
      </c>
      <c r="J60" t="s">
        <v>3</v>
      </c>
      <c r="K60" t="s">
        <v>622</v>
      </c>
      <c r="L60">
        <v>1191</v>
      </c>
      <c r="N60">
        <v>1013</v>
      </c>
      <c r="O60" t="s">
        <v>557</v>
      </c>
      <c r="P60" t="s">
        <v>557</v>
      </c>
      <c r="Q60">
        <v>1</v>
      </c>
      <c r="X60">
        <v>24.9</v>
      </c>
      <c r="Y60">
        <v>0</v>
      </c>
      <c r="Z60">
        <v>0</v>
      </c>
      <c r="AA60">
        <v>0</v>
      </c>
      <c r="AB60">
        <v>8.17</v>
      </c>
      <c r="AC60">
        <v>0</v>
      </c>
      <c r="AD60">
        <v>1</v>
      </c>
      <c r="AE60">
        <v>1</v>
      </c>
      <c r="AF60" t="s">
        <v>118</v>
      </c>
      <c r="AG60">
        <v>29.879999999999995</v>
      </c>
      <c r="AH60">
        <v>2</v>
      </c>
      <c r="AI60">
        <v>31303433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ROW(Source!A44)</f>
        <v>44</v>
      </c>
      <c r="B61">
        <v>31303439</v>
      </c>
      <c r="C61">
        <v>31303432</v>
      </c>
      <c r="D61">
        <v>28880682</v>
      </c>
      <c r="E61">
        <v>1</v>
      </c>
      <c r="F61">
        <v>1</v>
      </c>
      <c r="G61">
        <v>1</v>
      </c>
      <c r="H61">
        <v>1</v>
      </c>
      <c r="I61" t="s">
        <v>564</v>
      </c>
      <c r="J61" t="s">
        <v>3</v>
      </c>
      <c r="K61" t="s">
        <v>565</v>
      </c>
      <c r="L61">
        <v>1191</v>
      </c>
      <c r="N61">
        <v>1013</v>
      </c>
      <c r="O61" t="s">
        <v>557</v>
      </c>
      <c r="P61" t="s">
        <v>557</v>
      </c>
      <c r="Q61">
        <v>1</v>
      </c>
      <c r="X61">
        <v>0.11</v>
      </c>
      <c r="Y61">
        <v>0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2</v>
      </c>
      <c r="AF61" t="s">
        <v>118</v>
      </c>
      <c r="AG61">
        <v>0.13200000000000001</v>
      </c>
      <c r="AH61">
        <v>2</v>
      </c>
      <c r="AI61">
        <v>31303434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ROW(Source!A44)</f>
        <v>44</v>
      </c>
      <c r="B62">
        <v>31303440</v>
      </c>
      <c r="C62">
        <v>31303432</v>
      </c>
      <c r="D62">
        <v>29939320</v>
      </c>
      <c r="E62">
        <v>1</v>
      </c>
      <c r="F62">
        <v>1</v>
      </c>
      <c r="G62">
        <v>1</v>
      </c>
      <c r="H62">
        <v>2</v>
      </c>
      <c r="I62" t="s">
        <v>579</v>
      </c>
      <c r="J62" t="s">
        <v>580</v>
      </c>
      <c r="K62" t="s">
        <v>581</v>
      </c>
      <c r="L62">
        <v>1368</v>
      </c>
      <c r="N62">
        <v>1011</v>
      </c>
      <c r="O62" t="s">
        <v>561</v>
      </c>
      <c r="P62" t="s">
        <v>561</v>
      </c>
      <c r="Q62">
        <v>1</v>
      </c>
      <c r="X62">
        <v>0.11</v>
      </c>
      <c r="Y62">
        <v>0</v>
      </c>
      <c r="Z62">
        <v>65.709999999999994</v>
      </c>
      <c r="AA62">
        <v>11.6</v>
      </c>
      <c r="AB62">
        <v>0</v>
      </c>
      <c r="AC62">
        <v>0</v>
      </c>
      <c r="AD62">
        <v>1</v>
      </c>
      <c r="AE62">
        <v>0</v>
      </c>
      <c r="AF62" t="s">
        <v>118</v>
      </c>
      <c r="AG62">
        <v>0.13200000000000001</v>
      </c>
      <c r="AH62">
        <v>2</v>
      </c>
      <c r="AI62">
        <v>31303435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ROW(Source!A44)</f>
        <v>44</v>
      </c>
      <c r="B63">
        <v>31303441</v>
      </c>
      <c r="C63">
        <v>31303432</v>
      </c>
      <c r="D63">
        <v>29860291</v>
      </c>
      <c r="E63">
        <v>1</v>
      </c>
      <c r="F63">
        <v>1</v>
      </c>
      <c r="G63">
        <v>1</v>
      </c>
      <c r="H63">
        <v>3</v>
      </c>
      <c r="I63" t="s">
        <v>609</v>
      </c>
      <c r="J63" t="s">
        <v>610</v>
      </c>
      <c r="K63" t="s">
        <v>611</v>
      </c>
      <c r="L63">
        <v>1348</v>
      </c>
      <c r="N63">
        <v>1009</v>
      </c>
      <c r="O63" t="s">
        <v>37</v>
      </c>
      <c r="P63" t="s">
        <v>37</v>
      </c>
      <c r="Q63">
        <v>1000</v>
      </c>
      <c r="X63">
        <v>3.3E-3</v>
      </c>
      <c r="Y63">
        <v>11978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3</v>
      </c>
      <c r="AG63">
        <v>3.3E-3</v>
      </c>
      <c r="AH63">
        <v>2</v>
      </c>
      <c r="AI63">
        <v>31303436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ROW(Source!A44)</f>
        <v>44</v>
      </c>
      <c r="B64">
        <v>31303442</v>
      </c>
      <c r="C64">
        <v>31303432</v>
      </c>
      <c r="D64">
        <v>29881635</v>
      </c>
      <c r="E64">
        <v>1</v>
      </c>
      <c r="F64">
        <v>1</v>
      </c>
      <c r="G64">
        <v>1</v>
      </c>
      <c r="H64">
        <v>3</v>
      </c>
      <c r="I64" t="s">
        <v>623</v>
      </c>
      <c r="J64" t="s">
        <v>624</v>
      </c>
      <c r="K64" t="s">
        <v>625</v>
      </c>
      <c r="L64">
        <v>1348</v>
      </c>
      <c r="N64">
        <v>1009</v>
      </c>
      <c r="O64" t="s">
        <v>37</v>
      </c>
      <c r="P64" t="s">
        <v>37</v>
      </c>
      <c r="Q64">
        <v>1000</v>
      </c>
      <c r="X64">
        <v>0.42</v>
      </c>
      <c r="Y64">
        <v>11200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0.42</v>
      </c>
      <c r="AH64">
        <v>2</v>
      </c>
      <c r="AI64">
        <v>31303437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ROW(Source!A45)</f>
        <v>45</v>
      </c>
      <c r="B65">
        <v>31303454</v>
      </c>
      <c r="C65">
        <v>31303443</v>
      </c>
      <c r="D65">
        <v>28886301</v>
      </c>
      <c r="E65">
        <v>1</v>
      </c>
      <c r="F65">
        <v>1</v>
      </c>
      <c r="G65">
        <v>1</v>
      </c>
      <c r="H65">
        <v>1</v>
      </c>
      <c r="I65" t="s">
        <v>602</v>
      </c>
      <c r="J65" t="s">
        <v>3</v>
      </c>
      <c r="K65" t="s">
        <v>603</v>
      </c>
      <c r="L65">
        <v>1191</v>
      </c>
      <c r="N65">
        <v>1013</v>
      </c>
      <c r="O65" t="s">
        <v>557</v>
      </c>
      <c r="P65" t="s">
        <v>557</v>
      </c>
      <c r="Q65">
        <v>1</v>
      </c>
      <c r="X65">
        <v>32.56</v>
      </c>
      <c r="Y65">
        <v>0</v>
      </c>
      <c r="Z65">
        <v>0</v>
      </c>
      <c r="AA65">
        <v>0</v>
      </c>
      <c r="AB65">
        <v>8.74</v>
      </c>
      <c r="AC65">
        <v>0</v>
      </c>
      <c r="AD65">
        <v>1</v>
      </c>
      <c r="AE65">
        <v>1</v>
      </c>
      <c r="AF65" t="s">
        <v>62</v>
      </c>
      <c r="AG65">
        <v>37.444000000000003</v>
      </c>
      <c r="AH65">
        <v>2</v>
      </c>
      <c r="AI65">
        <v>31303444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ROW(Source!A45)</f>
        <v>45</v>
      </c>
      <c r="B66">
        <v>31303455</v>
      </c>
      <c r="C66">
        <v>31303443</v>
      </c>
      <c r="D66">
        <v>28880682</v>
      </c>
      <c r="E66">
        <v>1</v>
      </c>
      <c r="F66">
        <v>1</v>
      </c>
      <c r="G66">
        <v>1</v>
      </c>
      <c r="H66">
        <v>1</v>
      </c>
      <c r="I66" t="s">
        <v>564</v>
      </c>
      <c r="J66" t="s">
        <v>3</v>
      </c>
      <c r="K66" t="s">
        <v>565</v>
      </c>
      <c r="L66">
        <v>1191</v>
      </c>
      <c r="N66">
        <v>1013</v>
      </c>
      <c r="O66" t="s">
        <v>557</v>
      </c>
      <c r="P66" t="s">
        <v>557</v>
      </c>
      <c r="Q66">
        <v>1</v>
      </c>
      <c r="X66">
        <v>0.06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2</v>
      </c>
      <c r="AF66" t="s">
        <v>61</v>
      </c>
      <c r="AG66">
        <v>7.4999999999999997E-2</v>
      </c>
      <c r="AH66">
        <v>2</v>
      </c>
      <c r="AI66">
        <v>31303445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ROW(Source!A45)</f>
        <v>45</v>
      </c>
      <c r="B67">
        <v>31303456</v>
      </c>
      <c r="C67">
        <v>31303443</v>
      </c>
      <c r="D67">
        <v>29938220</v>
      </c>
      <c r="E67">
        <v>1</v>
      </c>
      <c r="F67">
        <v>1</v>
      </c>
      <c r="G67">
        <v>1</v>
      </c>
      <c r="H67">
        <v>2</v>
      </c>
      <c r="I67" t="s">
        <v>566</v>
      </c>
      <c r="J67" t="s">
        <v>567</v>
      </c>
      <c r="K67" t="s">
        <v>568</v>
      </c>
      <c r="L67">
        <v>1368</v>
      </c>
      <c r="N67">
        <v>1011</v>
      </c>
      <c r="O67" t="s">
        <v>561</v>
      </c>
      <c r="P67" t="s">
        <v>561</v>
      </c>
      <c r="Q67">
        <v>1</v>
      </c>
      <c r="X67">
        <v>0.01</v>
      </c>
      <c r="Y67">
        <v>0</v>
      </c>
      <c r="Z67">
        <v>31.26</v>
      </c>
      <c r="AA67">
        <v>13.5</v>
      </c>
      <c r="AB67">
        <v>0</v>
      </c>
      <c r="AC67">
        <v>0</v>
      </c>
      <c r="AD67">
        <v>1</v>
      </c>
      <c r="AE67">
        <v>0</v>
      </c>
      <c r="AF67" t="s">
        <v>61</v>
      </c>
      <c r="AG67">
        <v>1.2500000000000001E-2</v>
      </c>
      <c r="AH67">
        <v>2</v>
      </c>
      <c r="AI67">
        <v>31303446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ROW(Source!A45)</f>
        <v>45</v>
      </c>
      <c r="B68">
        <v>31303457</v>
      </c>
      <c r="C68">
        <v>31303443</v>
      </c>
      <c r="D68">
        <v>29939320</v>
      </c>
      <c r="E68">
        <v>1</v>
      </c>
      <c r="F68">
        <v>1</v>
      </c>
      <c r="G68">
        <v>1</v>
      </c>
      <c r="H68">
        <v>2</v>
      </c>
      <c r="I68" t="s">
        <v>579</v>
      </c>
      <c r="J68" t="s">
        <v>580</v>
      </c>
      <c r="K68" t="s">
        <v>581</v>
      </c>
      <c r="L68">
        <v>1368</v>
      </c>
      <c r="N68">
        <v>1011</v>
      </c>
      <c r="O68" t="s">
        <v>561</v>
      </c>
      <c r="P68" t="s">
        <v>561</v>
      </c>
      <c r="Q68">
        <v>1</v>
      </c>
      <c r="X68">
        <v>0.05</v>
      </c>
      <c r="Y68">
        <v>0</v>
      </c>
      <c r="Z68">
        <v>65.709999999999994</v>
      </c>
      <c r="AA68">
        <v>11.6</v>
      </c>
      <c r="AB68">
        <v>0</v>
      </c>
      <c r="AC68">
        <v>0</v>
      </c>
      <c r="AD68">
        <v>1</v>
      </c>
      <c r="AE68">
        <v>0</v>
      </c>
      <c r="AF68" t="s">
        <v>61</v>
      </c>
      <c r="AG68">
        <v>6.25E-2</v>
      </c>
      <c r="AH68">
        <v>2</v>
      </c>
      <c r="AI68">
        <v>31303447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ROW(Source!A45)</f>
        <v>45</v>
      </c>
      <c r="B69">
        <v>31303458</v>
      </c>
      <c r="C69">
        <v>31303443</v>
      </c>
      <c r="D69">
        <v>29860934</v>
      </c>
      <c r="E69">
        <v>1</v>
      </c>
      <c r="F69">
        <v>1</v>
      </c>
      <c r="G69">
        <v>1</v>
      </c>
      <c r="H69">
        <v>3</v>
      </c>
      <c r="I69" t="s">
        <v>632</v>
      </c>
      <c r="J69" t="s">
        <v>633</v>
      </c>
      <c r="K69" t="s">
        <v>634</v>
      </c>
      <c r="L69">
        <v>1327</v>
      </c>
      <c r="N69">
        <v>1005</v>
      </c>
      <c r="O69" t="s">
        <v>73</v>
      </c>
      <c r="P69" t="s">
        <v>73</v>
      </c>
      <c r="Q69">
        <v>1</v>
      </c>
      <c r="X69">
        <v>0.8</v>
      </c>
      <c r="Y69">
        <v>72.319999999999993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0.8</v>
      </c>
      <c r="AH69">
        <v>2</v>
      </c>
      <c r="AI69">
        <v>31303448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ROW(Source!A45)</f>
        <v>45</v>
      </c>
      <c r="B70">
        <v>31303459</v>
      </c>
      <c r="C70">
        <v>31303443</v>
      </c>
      <c r="D70">
        <v>29861270</v>
      </c>
      <c r="E70">
        <v>1</v>
      </c>
      <c r="F70">
        <v>1</v>
      </c>
      <c r="G70">
        <v>1</v>
      </c>
      <c r="H70">
        <v>3</v>
      </c>
      <c r="I70" t="s">
        <v>635</v>
      </c>
      <c r="J70" t="s">
        <v>636</v>
      </c>
      <c r="K70" t="s">
        <v>637</v>
      </c>
      <c r="L70">
        <v>1346</v>
      </c>
      <c r="N70">
        <v>1009</v>
      </c>
      <c r="O70" t="s">
        <v>184</v>
      </c>
      <c r="P70" t="s">
        <v>184</v>
      </c>
      <c r="Q70">
        <v>1</v>
      </c>
      <c r="X70">
        <v>0.33</v>
      </c>
      <c r="Y70">
        <v>1.82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3</v>
      </c>
      <c r="AG70">
        <v>0.33</v>
      </c>
      <c r="AH70">
        <v>2</v>
      </c>
      <c r="AI70">
        <v>31303449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ROW(Source!A45)</f>
        <v>45</v>
      </c>
      <c r="B71">
        <v>31303460</v>
      </c>
      <c r="C71">
        <v>31303443</v>
      </c>
      <c r="D71">
        <v>29862159</v>
      </c>
      <c r="E71">
        <v>1</v>
      </c>
      <c r="F71">
        <v>1</v>
      </c>
      <c r="G71">
        <v>1</v>
      </c>
      <c r="H71">
        <v>3</v>
      </c>
      <c r="I71" t="s">
        <v>638</v>
      </c>
      <c r="J71" t="s">
        <v>639</v>
      </c>
      <c r="K71" t="s">
        <v>640</v>
      </c>
      <c r="L71">
        <v>1339</v>
      </c>
      <c r="N71">
        <v>1007</v>
      </c>
      <c r="O71" t="s">
        <v>135</v>
      </c>
      <c r="P71" t="s">
        <v>135</v>
      </c>
      <c r="Q71">
        <v>1</v>
      </c>
      <c r="X71">
        <v>4.0000000000000002E-4</v>
      </c>
      <c r="Y71">
        <v>74.58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4.0000000000000002E-4</v>
      </c>
      <c r="AH71">
        <v>2</v>
      </c>
      <c r="AI71">
        <v>31303450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ROW(Source!A45)</f>
        <v>45</v>
      </c>
      <c r="B72">
        <v>31303461</v>
      </c>
      <c r="C72">
        <v>31303443</v>
      </c>
      <c r="D72">
        <v>29853321</v>
      </c>
      <c r="E72">
        <v>17</v>
      </c>
      <c r="F72">
        <v>1</v>
      </c>
      <c r="G72">
        <v>1</v>
      </c>
      <c r="H72">
        <v>3</v>
      </c>
      <c r="I72" t="s">
        <v>773</v>
      </c>
      <c r="J72" t="s">
        <v>3</v>
      </c>
      <c r="K72" t="s">
        <v>774</v>
      </c>
      <c r="L72">
        <v>1348</v>
      </c>
      <c r="N72">
        <v>1009</v>
      </c>
      <c r="O72" t="s">
        <v>37</v>
      </c>
      <c r="P72" t="s">
        <v>37</v>
      </c>
      <c r="Q72">
        <v>1000</v>
      </c>
      <c r="X72">
        <v>3.0700000000000002E-2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 t="s">
        <v>3</v>
      </c>
      <c r="AG72">
        <v>3.0700000000000002E-2</v>
      </c>
      <c r="AH72">
        <v>3</v>
      </c>
      <c r="AI72">
        <v>-1</v>
      </c>
      <c r="AJ72" t="s">
        <v>3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ROW(Source!A45)</f>
        <v>45</v>
      </c>
      <c r="B73">
        <v>31303462</v>
      </c>
      <c r="C73">
        <v>31303443</v>
      </c>
      <c r="D73">
        <v>29894715</v>
      </c>
      <c r="E73">
        <v>1</v>
      </c>
      <c r="F73">
        <v>1</v>
      </c>
      <c r="G73">
        <v>1</v>
      </c>
      <c r="H73">
        <v>3</v>
      </c>
      <c r="I73" t="s">
        <v>641</v>
      </c>
      <c r="J73" t="s">
        <v>642</v>
      </c>
      <c r="K73" t="s">
        <v>643</v>
      </c>
      <c r="L73">
        <v>1348</v>
      </c>
      <c r="N73">
        <v>1009</v>
      </c>
      <c r="O73" t="s">
        <v>37</v>
      </c>
      <c r="P73" t="s">
        <v>37</v>
      </c>
      <c r="Q73">
        <v>1000</v>
      </c>
      <c r="X73">
        <v>9.2999999999999992E-3</v>
      </c>
      <c r="Y73">
        <v>20775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9.2999999999999992E-3</v>
      </c>
      <c r="AH73">
        <v>2</v>
      </c>
      <c r="AI73">
        <v>31303452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ROW(Source!A45)</f>
        <v>45</v>
      </c>
      <c r="B74">
        <v>31303463</v>
      </c>
      <c r="C74">
        <v>31303443</v>
      </c>
      <c r="D74">
        <v>29894979</v>
      </c>
      <c r="E74">
        <v>1</v>
      </c>
      <c r="F74">
        <v>1</v>
      </c>
      <c r="G74">
        <v>1</v>
      </c>
      <c r="H74">
        <v>3</v>
      </c>
      <c r="I74" t="s">
        <v>644</v>
      </c>
      <c r="J74" t="s">
        <v>645</v>
      </c>
      <c r="K74" t="s">
        <v>646</v>
      </c>
      <c r="L74">
        <v>1348</v>
      </c>
      <c r="N74">
        <v>1009</v>
      </c>
      <c r="O74" t="s">
        <v>37</v>
      </c>
      <c r="P74" t="s">
        <v>37</v>
      </c>
      <c r="Q74">
        <v>1000</v>
      </c>
      <c r="X74">
        <v>5.4999999999999997E-3</v>
      </c>
      <c r="Y74">
        <v>2898.5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5.4999999999999997E-3</v>
      </c>
      <c r="AH74">
        <v>2</v>
      </c>
      <c r="AI74">
        <v>31303453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ROW(Source!A48)</f>
        <v>48</v>
      </c>
      <c r="B75">
        <v>31303566</v>
      </c>
      <c r="C75">
        <v>31303558</v>
      </c>
      <c r="D75">
        <v>28882297</v>
      </c>
      <c r="E75">
        <v>1</v>
      </c>
      <c r="F75">
        <v>1</v>
      </c>
      <c r="G75">
        <v>1</v>
      </c>
      <c r="H75">
        <v>1</v>
      </c>
      <c r="I75" t="s">
        <v>647</v>
      </c>
      <c r="J75" t="s">
        <v>3</v>
      </c>
      <c r="K75" t="s">
        <v>648</v>
      </c>
      <c r="L75">
        <v>1191</v>
      </c>
      <c r="N75">
        <v>1013</v>
      </c>
      <c r="O75" t="s">
        <v>557</v>
      </c>
      <c r="P75" t="s">
        <v>557</v>
      </c>
      <c r="Q75">
        <v>1</v>
      </c>
      <c r="X75">
        <v>35.39</v>
      </c>
      <c r="Y75">
        <v>0</v>
      </c>
      <c r="Z75">
        <v>0</v>
      </c>
      <c r="AA75">
        <v>0</v>
      </c>
      <c r="AB75">
        <v>8.02</v>
      </c>
      <c r="AC75">
        <v>0</v>
      </c>
      <c r="AD75">
        <v>1</v>
      </c>
      <c r="AE75">
        <v>1</v>
      </c>
      <c r="AF75" t="s">
        <v>3</v>
      </c>
      <c r="AG75">
        <v>35.39</v>
      </c>
      <c r="AH75">
        <v>2</v>
      </c>
      <c r="AI75">
        <v>31303559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ROW(Source!A48)</f>
        <v>48</v>
      </c>
      <c r="B76">
        <v>31303567</v>
      </c>
      <c r="C76">
        <v>31303558</v>
      </c>
      <c r="D76">
        <v>28880682</v>
      </c>
      <c r="E76">
        <v>1</v>
      </c>
      <c r="F76">
        <v>1</v>
      </c>
      <c r="G76">
        <v>1</v>
      </c>
      <c r="H76">
        <v>1</v>
      </c>
      <c r="I76" t="s">
        <v>564</v>
      </c>
      <c r="J76" t="s">
        <v>3</v>
      </c>
      <c r="K76" t="s">
        <v>565</v>
      </c>
      <c r="L76">
        <v>1191</v>
      </c>
      <c r="N76">
        <v>1013</v>
      </c>
      <c r="O76" t="s">
        <v>557</v>
      </c>
      <c r="P76" t="s">
        <v>557</v>
      </c>
      <c r="Q76">
        <v>1</v>
      </c>
      <c r="X76">
        <v>0.43</v>
      </c>
      <c r="Y76">
        <v>0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2</v>
      </c>
      <c r="AF76" t="s">
        <v>3</v>
      </c>
      <c r="AG76">
        <v>0.43</v>
      </c>
      <c r="AH76">
        <v>2</v>
      </c>
      <c r="AI76">
        <v>31303560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ROW(Source!A48)</f>
        <v>48</v>
      </c>
      <c r="B77">
        <v>31303568</v>
      </c>
      <c r="C77">
        <v>31303558</v>
      </c>
      <c r="D77">
        <v>29937927</v>
      </c>
      <c r="E77">
        <v>1</v>
      </c>
      <c r="F77">
        <v>1</v>
      </c>
      <c r="G77">
        <v>1</v>
      </c>
      <c r="H77">
        <v>2</v>
      </c>
      <c r="I77" t="s">
        <v>590</v>
      </c>
      <c r="J77" t="s">
        <v>591</v>
      </c>
      <c r="K77" t="s">
        <v>592</v>
      </c>
      <c r="L77">
        <v>1368</v>
      </c>
      <c r="N77">
        <v>1011</v>
      </c>
      <c r="O77" t="s">
        <v>561</v>
      </c>
      <c r="P77" t="s">
        <v>561</v>
      </c>
      <c r="Q77">
        <v>1</v>
      </c>
      <c r="X77">
        <v>0.2</v>
      </c>
      <c r="Y77">
        <v>0</v>
      </c>
      <c r="Z77">
        <v>111.99</v>
      </c>
      <c r="AA77">
        <v>13.5</v>
      </c>
      <c r="AB77">
        <v>0</v>
      </c>
      <c r="AC77">
        <v>0</v>
      </c>
      <c r="AD77">
        <v>1</v>
      </c>
      <c r="AE77">
        <v>0</v>
      </c>
      <c r="AF77" t="s">
        <v>3</v>
      </c>
      <c r="AG77">
        <v>0.2</v>
      </c>
      <c r="AH77">
        <v>2</v>
      </c>
      <c r="AI77">
        <v>31303561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ROW(Source!A48)</f>
        <v>48</v>
      </c>
      <c r="B78">
        <v>31303569</v>
      </c>
      <c r="C78">
        <v>31303558</v>
      </c>
      <c r="D78">
        <v>29938220</v>
      </c>
      <c r="E78">
        <v>1</v>
      </c>
      <c r="F78">
        <v>1</v>
      </c>
      <c r="G78">
        <v>1</v>
      </c>
      <c r="H78">
        <v>2</v>
      </c>
      <c r="I78" t="s">
        <v>566</v>
      </c>
      <c r="J78" t="s">
        <v>567</v>
      </c>
      <c r="K78" t="s">
        <v>568</v>
      </c>
      <c r="L78">
        <v>1368</v>
      </c>
      <c r="N78">
        <v>1011</v>
      </c>
      <c r="O78" t="s">
        <v>561</v>
      </c>
      <c r="P78" t="s">
        <v>561</v>
      </c>
      <c r="Q78">
        <v>1</v>
      </c>
      <c r="X78">
        <v>0.23</v>
      </c>
      <c r="Y78">
        <v>0</v>
      </c>
      <c r="Z78">
        <v>31.26</v>
      </c>
      <c r="AA78">
        <v>13.5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0.23</v>
      </c>
      <c r="AH78">
        <v>2</v>
      </c>
      <c r="AI78">
        <v>31303562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ROW(Source!A48)</f>
        <v>48</v>
      </c>
      <c r="B79">
        <v>31303570</v>
      </c>
      <c r="C79">
        <v>31303558</v>
      </c>
      <c r="D79">
        <v>29857538</v>
      </c>
      <c r="E79">
        <v>1</v>
      </c>
      <c r="F79">
        <v>1</v>
      </c>
      <c r="G79">
        <v>1</v>
      </c>
      <c r="H79">
        <v>3</v>
      </c>
      <c r="I79" t="s">
        <v>649</v>
      </c>
      <c r="J79" t="s">
        <v>650</v>
      </c>
      <c r="K79" t="s">
        <v>651</v>
      </c>
      <c r="L79">
        <v>1339</v>
      </c>
      <c r="N79">
        <v>1007</v>
      </c>
      <c r="O79" t="s">
        <v>135</v>
      </c>
      <c r="P79" t="s">
        <v>135</v>
      </c>
      <c r="Q79">
        <v>1</v>
      </c>
      <c r="X79">
        <v>4.3999999999999997E-2</v>
      </c>
      <c r="Y79">
        <v>2.44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4.3999999999999997E-2</v>
      </c>
      <c r="AH79">
        <v>2</v>
      </c>
      <c r="AI79">
        <v>31303563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ROW(Source!A48)</f>
        <v>48</v>
      </c>
      <c r="B80">
        <v>31303571</v>
      </c>
      <c r="C80">
        <v>31303558</v>
      </c>
      <c r="D80">
        <v>29854818</v>
      </c>
      <c r="E80">
        <v>17</v>
      </c>
      <c r="F80">
        <v>1</v>
      </c>
      <c r="G80">
        <v>1</v>
      </c>
      <c r="H80">
        <v>3</v>
      </c>
      <c r="I80" t="s">
        <v>775</v>
      </c>
      <c r="J80" t="s">
        <v>3</v>
      </c>
      <c r="K80" t="s">
        <v>776</v>
      </c>
      <c r="L80">
        <v>1339</v>
      </c>
      <c r="N80">
        <v>1007</v>
      </c>
      <c r="O80" t="s">
        <v>135</v>
      </c>
      <c r="P80" t="s">
        <v>135</v>
      </c>
      <c r="Q80">
        <v>1</v>
      </c>
      <c r="X80">
        <v>0.253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 t="s">
        <v>3</v>
      </c>
      <c r="AG80">
        <v>0.253</v>
      </c>
      <c r="AH80">
        <v>3</v>
      </c>
      <c r="AI80">
        <v>-1</v>
      </c>
      <c r="AJ80" t="s">
        <v>3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ROW(Source!A48)</f>
        <v>48</v>
      </c>
      <c r="B81">
        <v>31303572</v>
      </c>
      <c r="C81">
        <v>31303558</v>
      </c>
      <c r="D81">
        <v>29852365</v>
      </c>
      <c r="E81">
        <v>17</v>
      </c>
      <c r="F81">
        <v>1</v>
      </c>
      <c r="G81">
        <v>1</v>
      </c>
      <c r="H81">
        <v>3</v>
      </c>
      <c r="I81" t="s">
        <v>777</v>
      </c>
      <c r="J81" t="s">
        <v>3</v>
      </c>
      <c r="K81" t="s">
        <v>778</v>
      </c>
      <c r="L81">
        <v>1356</v>
      </c>
      <c r="N81">
        <v>1010</v>
      </c>
      <c r="O81" t="s">
        <v>146</v>
      </c>
      <c r="P81" t="s">
        <v>146</v>
      </c>
      <c r="Q81">
        <v>1000</v>
      </c>
      <c r="X81">
        <v>0.40200000000000002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 t="s">
        <v>3</v>
      </c>
      <c r="AG81">
        <v>0.40200000000000002</v>
      </c>
      <c r="AH81">
        <v>3</v>
      </c>
      <c r="AI81">
        <v>-1</v>
      </c>
      <c r="AJ81" t="s">
        <v>3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ROW(Source!A51)</f>
        <v>51</v>
      </c>
      <c r="B82">
        <v>31303582</v>
      </c>
      <c r="C82">
        <v>31303575</v>
      </c>
      <c r="D82">
        <v>28885774</v>
      </c>
      <c r="E82">
        <v>1</v>
      </c>
      <c r="F82">
        <v>1</v>
      </c>
      <c r="G82">
        <v>1</v>
      </c>
      <c r="H82">
        <v>1</v>
      </c>
      <c r="I82" t="s">
        <v>577</v>
      </c>
      <c r="J82" t="s">
        <v>3</v>
      </c>
      <c r="K82" t="s">
        <v>578</v>
      </c>
      <c r="L82">
        <v>1191</v>
      </c>
      <c r="N82">
        <v>1013</v>
      </c>
      <c r="O82" t="s">
        <v>557</v>
      </c>
      <c r="P82" t="s">
        <v>557</v>
      </c>
      <c r="Q82">
        <v>1</v>
      </c>
      <c r="X82">
        <v>563</v>
      </c>
      <c r="Y82">
        <v>0</v>
      </c>
      <c r="Z82">
        <v>0</v>
      </c>
      <c r="AA82">
        <v>0</v>
      </c>
      <c r="AB82">
        <v>8.3800000000000008</v>
      </c>
      <c r="AC82">
        <v>0</v>
      </c>
      <c r="AD82">
        <v>1</v>
      </c>
      <c r="AE82">
        <v>1</v>
      </c>
      <c r="AF82" t="s">
        <v>3</v>
      </c>
      <c r="AG82">
        <v>563</v>
      </c>
      <c r="AH82">
        <v>2</v>
      </c>
      <c r="AI82">
        <v>31303576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ROW(Source!A51)</f>
        <v>51</v>
      </c>
      <c r="B83">
        <v>31303583</v>
      </c>
      <c r="C83">
        <v>31303575</v>
      </c>
      <c r="D83">
        <v>28880682</v>
      </c>
      <c r="E83">
        <v>1</v>
      </c>
      <c r="F83">
        <v>1</v>
      </c>
      <c r="G83">
        <v>1</v>
      </c>
      <c r="H83">
        <v>1</v>
      </c>
      <c r="I83" t="s">
        <v>564</v>
      </c>
      <c r="J83" t="s">
        <v>3</v>
      </c>
      <c r="K83" t="s">
        <v>565</v>
      </c>
      <c r="L83">
        <v>1191</v>
      </c>
      <c r="N83">
        <v>1013</v>
      </c>
      <c r="O83" t="s">
        <v>557</v>
      </c>
      <c r="P83" t="s">
        <v>557</v>
      </c>
      <c r="Q83">
        <v>1</v>
      </c>
      <c r="X83">
        <v>39</v>
      </c>
      <c r="Y83">
        <v>0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2</v>
      </c>
      <c r="AF83" t="s">
        <v>3</v>
      </c>
      <c r="AG83">
        <v>39</v>
      </c>
      <c r="AH83">
        <v>2</v>
      </c>
      <c r="AI83">
        <v>31303577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ROW(Source!A51)</f>
        <v>51</v>
      </c>
      <c r="B84">
        <v>31303584</v>
      </c>
      <c r="C84">
        <v>31303575</v>
      </c>
      <c r="D84">
        <v>29937825</v>
      </c>
      <c r="E84">
        <v>1</v>
      </c>
      <c r="F84">
        <v>1</v>
      </c>
      <c r="G84">
        <v>1</v>
      </c>
      <c r="H84">
        <v>2</v>
      </c>
      <c r="I84" t="s">
        <v>574</v>
      </c>
      <c r="J84" t="s">
        <v>575</v>
      </c>
      <c r="K84" t="s">
        <v>576</v>
      </c>
      <c r="L84">
        <v>1368</v>
      </c>
      <c r="N84">
        <v>1011</v>
      </c>
      <c r="O84" t="s">
        <v>561</v>
      </c>
      <c r="P84" t="s">
        <v>561</v>
      </c>
      <c r="Q84">
        <v>1</v>
      </c>
      <c r="X84">
        <v>39</v>
      </c>
      <c r="Y84">
        <v>0</v>
      </c>
      <c r="Z84">
        <v>86.4</v>
      </c>
      <c r="AA84">
        <v>13.5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39</v>
      </c>
      <c r="AH84">
        <v>2</v>
      </c>
      <c r="AI84">
        <v>31303578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ROW(Source!A51)</f>
        <v>51</v>
      </c>
      <c r="B85">
        <v>31303585</v>
      </c>
      <c r="C85">
        <v>31303575</v>
      </c>
      <c r="D85">
        <v>29857538</v>
      </c>
      <c r="E85">
        <v>1</v>
      </c>
      <c r="F85">
        <v>1</v>
      </c>
      <c r="G85">
        <v>1</v>
      </c>
      <c r="H85">
        <v>3</v>
      </c>
      <c r="I85" t="s">
        <v>649</v>
      </c>
      <c r="J85" t="s">
        <v>650</v>
      </c>
      <c r="K85" t="s">
        <v>651</v>
      </c>
      <c r="L85">
        <v>1339</v>
      </c>
      <c r="N85">
        <v>1007</v>
      </c>
      <c r="O85" t="s">
        <v>135</v>
      </c>
      <c r="P85" t="s">
        <v>135</v>
      </c>
      <c r="Q85">
        <v>1</v>
      </c>
      <c r="X85">
        <v>4.4000000000000004</v>
      </c>
      <c r="Y85">
        <v>2.44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4.4000000000000004</v>
      </c>
      <c r="AH85">
        <v>2</v>
      </c>
      <c r="AI85">
        <v>31303579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ROW(Source!A51)</f>
        <v>51</v>
      </c>
      <c r="B86">
        <v>31303586</v>
      </c>
      <c r="C86">
        <v>31303575</v>
      </c>
      <c r="D86">
        <v>29854818</v>
      </c>
      <c r="E86">
        <v>17</v>
      </c>
      <c r="F86">
        <v>1</v>
      </c>
      <c r="G86">
        <v>1</v>
      </c>
      <c r="H86">
        <v>3</v>
      </c>
      <c r="I86" t="s">
        <v>775</v>
      </c>
      <c r="J86" t="s">
        <v>3</v>
      </c>
      <c r="K86" t="s">
        <v>776</v>
      </c>
      <c r="L86">
        <v>1339</v>
      </c>
      <c r="N86">
        <v>1007</v>
      </c>
      <c r="O86" t="s">
        <v>135</v>
      </c>
      <c r="P86" t="s">
        <v>135</v>
      </c>
      <c r="Q86">
        <v>1</v>
      </c>
      <c r="X86">
        <v>24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 t="s">
        <v>3</v>
      </c>
      <c r="AG86">
        <v>24</v>
      </c>
      <c r="AH86">
        <v>3</v>
      </c>
      <c r="AI86">
        <v>-1</v>
      </c>
      <c r="AJ86" t="s">
        <v>3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ROW(Source!A51)</f>
        <v>51</v>
      </c>
      <c r="B87">
        <v>31303587</v>
      </c>
      <c r="C87">
        <v>31303575</v>
      </c>
      <c r="D87">
        <v>29852365</v>
      </c>
      <c r="E87">
        <v>17</v>
      </c>
      <c r="F87">
        <v>1</v>
      </c>
      <c r="G87">
        <v>1</v>
      </c>
      <c r="H87">
        <v>3</v>
      </c>
      <c r="I87" t="s">
        <v>777</v>
      </c>
      <c r="J87" t="s">
        <v>3</v>
      </c>
      <c r="K87" t="s">
        <v>778</v>
      </c>
      <c r="L87">
        <v>1356</v>
      </c>
      <c r="N87">
        <v>1010</v>
      </c>
      <c r="O87" t="s">
        <v>146</v>
      </c>
      <c r="P87" t="s">
        <v>146</v>
      </c>
      <c r="Q87">
        <v>1000</v>
      </c>
      <c r="X87">
        <v>39.200000000000003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 t="s">
        <v>3</v>
      </c>
      <c r="AG87">
        <v>39.200000000000003</v>
      </c>
      <c r="AH87">
        <v>3</v>
      </c>
      <c r="AI87">
        <v>-1</v>
      </c>
      <c r="AJ87" t="s">
        <v>3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ROW(Source!A54)</f>
        <v>54</v>
      </c>
      <c r="B88">
        <v>31303597</v>
      </c>
      <c r="C88">
        <v>31303590</v>
      </c>
      <c r="D88">
        <v>28885386</v>
      </c>
      <c r="E88">
        <v>1</v>
      </c>
      <c r="F88">
        <v>1</v>
      </c>
      <c r="G88">
        <v>1</v>
      </c>
      <c r="H88">
        <v>1</v>
      </c>
      <c r="I88" t="s">
        <v>652</v>
      </c>
      <c r="J88" t="s">
        <v>3</v>
      </c>
      <c r="K88" t="s">
        <v>653</v>
      </c>
      <c r="L88">
        <v>1191</v>
      </c>
      <c r="N88">
        <v>1013</v>
      </c>
      <c r="O88" t="s">
        <v>557</v>
      </c>
      <c r="P88" t="s">
        <v>557</v>
      </c>
      <c r="Q88">
        <v>1</v>
      </c>
      <c r="X88">
        <v>43.5</v>
      </c>
      <c r="Y88">
        <v>0</v>
      </c>
      <c r="Z88">
        <v>0</v>
      </c>
      <c r="AA88">
        <v>0</v>
      </c>
      <c r="AB88">
        <v>8.64</v>
      </c>
      <c r="AC88">
        <v>0</v>
      </c>
      <c r="AD88">
        <v>1</v>
      </c>
      <c r="AE88">
        <v>1</v>
      </c>
      <c r="AF88" t="s">
        <v>3</v>
      </c>
      <c r="AG88">
        <v>43.5</v>
      </c>
      <c r="AH88">
        <v>2</v>
      </c>
      <c r="AI88">
        <v>31303591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ROW(Source!A54)</f>
        <v>54</v>
      </c>
      <c r="B89">
        <v>31303598</v>
      </c>
      <c r="C89">
        <v>31303590</v>
      </c>
      <c r="D89">
        <v>28880682</v>
      </c>
      <c r="E89">
        <v>1</v>
      </c>
      <c r="F89">
        <v>1</v>
      </c>
      <c r="G89">
        <v>1</v>
      </c>
      <c r="H89">
        <v>1</v>
      </c>
      <c r="I89" t="s">
        <v>564</v>
      </c>
      <c r="J89" t="s">
        <v>3</v>
      </c>
      <c r="K89" t="s">
        <v>565</v>
      </c>
      <c r="L89">
        <v>1191</v>
      </c>
      <c r="N89">
        <v>1013</v>
      </c>
      <c r="O89" t="s">
        <v>557</v>
      </c>
      <c r="P89" t="s">
        <v>557</v>
      </c>
      <c r="Q89">
        <v>1</v>
      </c>
      <c r="X89">
        <v>7.0000000000000007E-2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2</v>
      </c>
      <c r="AF89" t="s">
        <v>3</v>
      </c>
      <c r="AG89">
        <v>7.0000000000000007E-2</v>
      </c>
      <c r="AH89">
        <v>2</v>
      </c>
      <c r="AI89">
        <v>31303592</v>
      </c>
      <c r="AJ89">
        <v>89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ROW(Source!A54)</f>
        <v>54</v>
      </c>
      <c r="B90">
        <v>31303599</v>
      </c>
      <c r="C90">
        <v>31303590</v>
      </c>
      <c r="D90">
        <v>29939320</v>
      </c>
      <c r="E90">
        <v>1</v>
      </c>
      <c r="F90">
        <v>1</v>
      </c>
      <c r="G90">
        <v>1</v>
      </c>
      <c r="H90">
        <v>2</v>
      </c>
      <c r="I90" t="s">
        <v>579</v>
      </c>
      <c r="J90" t="s">
        <v>580</v>
      </c>
      <c r="K90" t="s">
        <v>581</v>
      </c>
      <c r="L90">
        <v>1368</v>
      </c>
      <c r="N90">
        <v>1011</v>
      </c>
      <c r="O90" t="s">
        <v>561</v>
      </c>
      <c r="P90" t="s">
        <v>561</v>
      </c>
      <c r="Q90">
        <v>1</v>
      </c>
      <c r="X90">
        <v>7.0000000000000007E-2</v>
      </c>
      <c r="Y90">
        <v>0</v>
      </c>
      <c r="Z90">
        <v>65.709999999999994</v>
      </c>
      <c r="AA90">
        <v>11.6</v>
      </c>
      <c r="AB90">
        <v>0</v>
      </c>
      <c r="AC90">
        <v>0</v>
      </c>
      <c r="AD90">
        <v>1</v>
      </c>
      <c r="AE90">
        <v>0</v>
      </c>
      <c r="AF90" t="s">
        <v>3</v>
      </c>
      <c r="AG90">
        <v>7.0000000000000007E-2</v>
      </c>
      <c r="AH90">
        <v>2</v>
      </c>
      <c r="AI90">
        <v>31303593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ROW(Source!A54)</f>
        <v>54</v>
      </c>
      <c r="B91">
        <v>31303600</v>
      </c>
      <c r="C91">
        <v>31303590</v>
      </c>
      <c r="D91">
        <v>29852529</v>
      </c>
      <c r="E91">
        <v>17</v>
      </c>
      <c r="F91">
        <v>1</v>
      </c>
      <c r="G91">
        <v>1</v>
      </c>
      <c r="H91">
        <v>3</v>
      </c>
      <c r="I91" t="s">
        <v>779</v>
      </c>
      <c r="J91" t="s">
        <v>3</v>
      </c>
      <c r="K91" t="s">
        <v>780</v>
      </c>
      <c r="L91">
        <v>1339</v>
      </c>
      <c r="N91">
        <v>1007</v>
      </c>
      <c r="O91" t="s">
        <v>135</v>
      </c>
      <c r="P91" t="s">
        <v>135</v>
      </c>
      <c r="Q91">
        <v>1</v>
      </c>
      <c r="X91">
        <v>8.9999999999999993E-3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 t="s">
        <v>3</v>
      </c>
      <c r="AG91">
        <v>8.9999999999999993E-3</v>
      </c>
      <c r="AH91">
        <v>3</v>
      </c>
      <c r="AI91">
        <v>-1</v>
      </c>
      <c r="AJ91" t="s">
        <v>3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ROW(Source!A54)</f>
        <v>54</v>
      </c>
      <c r="B92">
        <v>31303601</v>
      </c>
      <c r="C92">
        <v>31303590</v>
      </c>
      <c r="D92">
        <v>29852529</v>
      </c>
      <c r="E92">
        <v>17</v>
      </c>
      <c r="F92">
        <v>1</v>
      </c>
      <c r="G92">
        <v>1</v>
      </c>
      <c r="H92">
        <v>3</v>
      </c>
      <c r="I92" t="s">
        <v>779</v>
      </c>
      <c r="J92" t="s">
        <v>3</v>
      </c>
      <c r="K92" t="s">
        <v>781</v>
      </c>
      <c r="L92">
        <v>1348</v>
      </c>
      <c r="N92">
        <v>1009</v>
      </c>
      <c r="O92" t="s">
        <v>37</v>
      </c>
      <c r="P92" t="s">
        <v>37</v>
      </c>
      <c r="Q92">
        <v>1000</v>
      </c>
      <c r="X92">
        <v>3.5000000000000003E-2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 t="s">
        <v>3</v>
      </c>
      <c r="AG92">
        <v>3.5000000000000003E-2</v>
      </c>
      <c r="AH92">
        <v>3</v>
      </c>
      <c r="AI92">
        <v>-1</v>
      </c>
      <c r="AJ92" t="s">
        <v>3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ROW(Source!A54)</f>
        <v>54</v>
      </c>
      <c r="B93">
        <v>31303602</v>
      </c>
      <c r="C93">
        <v>31303590</v>
      </c>
      <c r="D93">
        <v>29887498</v>
      </c>
      <c r="E93">
        <v>1</v>
      </c>
      <c r="F93">
        <v>1</v>
      </c>
      <c r="G93">
        <v>1</v>
      </c>
      <c r="H93">
        <v>3</v>
      </c>
      <c r="I93" t="s">
        <v>654</v>
      </c>
      <c r="J93" t="s">
        <v>655</v>
      </c>
      <c r="K93" t="s">
        <v>656</v>
      </c>
      <c r="L93">
        <v>1327</v>
      </c>
      <c r="N93">
        <v>1005</v>
      </c>
      <c r="O93" t="s">
        <v>73</v>
      </c>
      <c r="P93" t="s">
        <v>73</v>
      </c>
      <c r="Q93">
        <v>1</v>
      </c>
      <c r="X93">
        <v>3.4</v>
      </c>
      <c r="Y93">
        <v>35.22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3.4</v>
      </c>
      <c r="AH93">
        <v>2</v>
      </c>
      <c r="AI93">
        <v>31303596</v>
      </c>
      <c r="AJ93">
        <v>93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ROW(Source!A57)</f>
        <v>57</v>
      </c>
      <c r="B94">
        <v>31303610</v>
      </c>
      <c r="C94">
        <v>31303605</v>
      </c>
      <c r="D94">
        <v>28891334</v>
      </c>
      <c r="E94">
        <v>1</v>
      </c>
      <c r="F94">
        <v>1</v>
      </c>
      <c r="G94">
        <v>1</v>
      </c>
      <c r="H94">
        <v>1</v>
      </c>
      <c r="I94" t="s">
        <v>657</v>
      </c>
      <c r="J94" t="s">
        <v>3</v>
      </c>
      <c r="K94" t="s">
        <v>658</v>
      </c>
      <c r="L94">
        <v>1191</v>
      </c>
      <c r="N94">
        <v>1013</v>
      </c>
      <c r="O94" t="s">
        <v>557</v>
      </c>
      <c r="P94" t="s">
        <v>557</v>
      </c>
      <c r="Q94">
        <v>1</v>
      </c>
      <c r="X94">
        <v>112</v>
      </c>
      <c r="Y94">
        <v>0</v>
      </c>
      <c r="Z94">
        <v>0</v>
      </c>
      <c r="AA94">
        <v>0</v>
      </c>
      <c r="AB94">
        <v>10.06</v>
      </c>
      <c r="AC94">
        <v>0</v>
      </c>
      <c r="AD94">
        <v>1</v>
      </c>
      <c r="AE94">
        <v>1</v>
      </c>
      <c r="AF94" t="s">
        <v>62</v>
      </c>
      <c r="AG94">
        <v>128.79999999999998</v>
      </c>
      <c r="AH94">
        <v>2</v>
      </c>
      <c r="AI94">
        <v>31303606</v>
      </c>
      <c r="AJ94">
        <v>94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ROW(Source!A57)</f>
        <v>57</v>
      </c>
      <c r="B95">
        <v>31303611</v>
      </c>
      <c r="C95">
        <v>31303605</v>
      </c>
      <c r="D95">
        <v>29938125</v>
      </c>
      <c r="E95">
        <v>1</v>
      </c>
      <c r="F95">
        <v>1</v>
      </c>
      <c r="G95">
        <v>1</v>
      </c>
      <c r="H95">
        <v>2</v>
      </c>
      <c r="I95" t="s">
        <v>659</v>
      </c>
      <c r="J95" t="s">
        <v>660</v>
      </c>
      <c r="K95" t="s">
        <v>661</v>
      </c>
      <c r="L95">
        <v>1368</v>
      </c>
      <c r="N95">
        <v>1011</v>
      </c>
      <c r="O95" t="s">
        <v>561</v>
      </c>
      <c r="P95" t="s">
        <v>561</v>
      </c>
      <c r="Q95">
        <v>1</v>
      </c>
      <c r="X95">
        <v>3.16</v>
      </c>
      <c r="Y95">
        <v>0</v>
      </c>
      <c r="Z95">
        <v>3.28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61</v>
      </c>
      <c r="AG95">
        <v>3.95</v>
      </c>
      <c r="AH95">
        <v>2</v>
      </c>
      <c r="AI95">
        <v>31303607</v>
      </c>
      <c r="AJ95">
        <v>95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ROW(Source!A57)</f>
        <v>57</v>
      </c>
      <c r="B96">
        <v>31303612</v>
      </c>
      <c r="C96">
        <v>31303605</v>
      </c>
      <c r="D96">
        <v>29857538</v>
      </c>
      <c r="E96">
        <v>1</v>
      </c>
      <c r="F96">
        <v>1</v>
      </c>
      <c r="G96">
        <v>1</v>
      </c>
      <c r="H96">
        <v>3</v>
      </c>
      <c r="I96" t="s">
        <v>649</v>
      </c>
      <c r="J96" t="s">
        <v>650</v>
      </c>
      <c r="K96" t="s">
        <v>651</v>
      </c>
      <c r="L96">
        <v>1339</v>
      </c>
      <c r="N96">
        <v>1007</v>
      </c>
      <c r="O96" t="s">
        <v>135</v>
      </c>
      <c r="P96" t="s">
        <v>135</v>
      </c>
      <c r="Q96">
        <v>1</v>
      </c>
      <c r="X96">
        <v>0.35</v>
      </c>
      <c r="Y96">
        <v>2.44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0.35</v>
      </c>
      <c r="AH96">
        <v>2</v>
      </c>
      <c r="AI96">
        <v>31303608</v>
      </c>
      <c r="AJ96">
        <v>96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ROW(Source!A57)</f>
        <v>57</v>
      </c>
      <c r="B97">
        <v>31303613</v>
      </c>
      <c r="C97">
        <v>31303605</v>
      </c>
      <c r="D97">
        <v>29863127</v>
      </c>
      <c r="E97">
        <v>1</v>
      </c>
      <c r="F97">
        <v>1</v>
      </c>
      <c r="G97">
        <v>1</v>
      </c>
      <c r="H97">
        <v>3</v>
      </c>
      <c r="I97" t="s">
        <v>662</v>
      </c>
      <c r="J97" t="s">
        <v>663</v>
      </c>
      <c r="K97" t="s">
        <v>664</v>
      </c>
      <c r="L97">
        <v>1339</v>
      </c>
      <c r="N97">
        <v>1007</v>
      </c>
      <c r="O97" t="s">
        <v>135</v>
      </c>
      <c r="P97" t="s">
        <v>135</v>
      </c>
      <c r="Q97">
        <v>1</v>
      </c>
      <c r="X97">
        <v>1.9</v>
      </c>
      <c r="Y97">
        <v>517.91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1.9</v>
      </c>
      <c r="AH97">
        <v>2</v>
      </c>
      <c r="AI97">
        <v>31303609</v>
      </c>
      <c r="AJ97">
        <v>97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ROW(Source!A58)</f>
        <v>58</v>
      </c>
      <c r="B98">
        <v>31303620</v>
      </c>
      <c r="C98">
        <v>31303614</v>
      </c>
      <c r="D98">
        <v>28885970</v>
      </c>
      <c r="E98">
        <v>1</v>
      </c>
      <c r="F98">
        <v>1</v>
      </c>
      <c r="G98">
        <v>1</v>
      </c>
      <c r="H98">
        <v>1</v>
      </c>
      <c r="I98" t="s">
        <v>665</v>
      </c>
      <c r="J98" t="s">
        <v>3</v>
      </c>
      <c r="K98" t="s">
        <v>666</v>
      </c>
      <c r="L98">
        <v>1191</v>
      </c>
      <c r="N98">
        <v>1013</v>
      </c>
      <c r="O98" t="s">
        <v>557</v>
      </c>
      <c r="P98" t="s">
        <v>557</v>
      </c>
      <c r="Q98">
        <v>1</v>
      </c>
      <c r="X98">
        <v>204.06</v>
      </c>
      <c r="Y98">
        <v>0</v>
      </c>
      <c r="Z98">
        <v>0</v>
      </c>
      <c r="AA98">
        <v>0</v>
      </c>
      <c r="AB98">
        <v>9.2899999999999991</v>
      </c>
      <c r="AC98">
        <v>0</v>
      </c>
      <c r="AD98">
        <v>1</v>
      </c>
      <c r="AE98">
        <v>1</v>
      </c>
      <c r="AF98" t="s">
        <v>62</v>
      </c>
      <c r="AG98">
        <v>234.66899999999998</v>
      </c>
      <c r="AH98">
        <v>2</v>
      </c>
      <c r="AI98">
        <v>31303615</v>
      </c>
      <c r="AJ98">
        <v>98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ROW(Source!A58)</f>
        <v>58</v>
      </c>
      <c r="B99">
        <v>31303621</v>
      </c>
      <c r="C99">
        <v>31303614</v>
      </c>
      <c r="D99">
        <v>28880682</v>
      </c>
      <c r="E99">
        <v>1</v>
      </c>
      <c r="F99">
        <v>1</v>
      </c>
      <c r="G99">
        <v>1</v>
      </c>
      <c r="H99">
        <v>1</v>
      </c>
      <c r="I99" t="s">
        <v>564</v>
      </c>
      <c r="J99" t="s">
        <v>3</v>
      </c>
      <c r="K99" t="s">
        <v>565</v>
      </c>
      <c r="L99">
        <v>1191</v>
      </c>
      <c r="N99">
        <v>1013</v>
      </c>
      <c r="O99" t="s">
        <v>557</v>
      </c>
      <c r="P99" t="s">
        <v>557</v>
      </c>
      <c r="Q99">
        <v>1</v>
      </c>
      <c r="X99">
        <v>2.06</v>
      </c>
      <c r="Y99">
        <v>0</v>
      </c>
      <c r="Z99">
        <v>0</v>
      </c>
      <c r="AA99">
        <v>0</v>
      </c>
      <c r="AB99">
        <v>0</v>
      </c>
      <c r="AC99">
        <v>0</v>
      </c>
      <c r="AD99">
        <v>1</v>
      </c>
      <c r="AE99">
        <v>2</v>
      </c>
      <c r="AF99" t="s">
        <v>61</v>
      </c>
      <c r="AG99">
        <v>2.5750000000000002</v>
      </c>
      <c r="AH99">
        <v>2</v>
      </c>
      <c r="AI99">
        <v>31303616</v>
      </c>
      <c r="AJ99">
        <v>99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ROW(Source!A58)</f>
        <v>58</v>
      </c>
      <c r="B100">
        <v>31303622</v>
      </c>
      <c r="C100">
        <v>31303614</v>
      </c>
      <c r="D100">
        <v>29938220</v>
      </c>
      <c r="E100">
        <v>1</v>
      </c>
      <c r="F100">
        <v>1</v>
      </c>
      <c r="G100">
        <v>1</v>
      </c>
      <c r="H100">
        <v>2</v>
      </c>
      <c r="I100" t="s">
        <v>566</v>
      </c>
      <c r="J100" t="s">
        <v>567</v>
      </c>
      <c r="K100" t="s">
        <v>568</v>
      </c>
      <c r="L100">
        <v>1368</v>
      </c>
      <c r="N100">
        <v>1011</v>
      </c>
      <c r="O100" t="s">
        <v>561</v>
      </c>
      <c r="P100" t="s">
        <v>561</v>
      </c>
      <c r="Q100">
        <v>1</v>
      </c>
      <c r="X100">
        <v>2.06</v>
      </c>
      <c r="Y100">
        <v>0</v>
      </c>
      <c r="Z100">
        <v>31.26</v>
      </c>
      <c r="AA100">
        <v>13.5</v>
      </c>
      <c r="AB100">
        <v>0</v>
      </c>
      <c r="AC100">
        <v>0</v>
      </c>
      <c r="AD100">
        <v>1</v>
      </c>
      <c r="AE100">
        <v>0</v>
      </c>
      <c r="AF100" t="s">
        <v>61</v>
      </c>
      <c r="AG100">
        <v>2.5750000000000002</v>
      </c>
      <c r="AH100">
        <v>2</v>
      </c>
      <c r="AI100">
        <v>31303617</v>
      </c>
      <c r="AJ100">
        <v>100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ROW(Source!A58)</f>
        <v>58</v>
      </c>
      <c r="B101">
        <v>31303623</v>
      </c>
      <c r="C101">
        <v>31303614</v>
      </c>
      <c r="D101">
        <v>29863071</v>
      </c>
      <c r="E101">
        <v>1</v>
      </c>
      <c r="F101">
        <v>1</v>
      </c>
      <c r="G101">
        <v>1</v>
      </c>
      <c r="H101">
        <v>3</v>
      </c>
      <c r="I101" t="s">
        <v>667</v>
      </c>
      <c r="J101" t="s">
        <v>668</v>
      </c>
      <c r="K101" t="s">
        <v>669</v>
      </c>
      <c r="L101">
        <v>1339</v>
      </c>
      <c r="N101">
        <v>1007</v>
      </c>
      <c r="O101" t="s">
        <v>135</v>
      </c>
      <c r="P101" t="s">
        <v>135</v>
      </c>
      <c r="Q101">
        <v>1</v>
      </c>
      <c r="X101">
        <v>4.3</v>
      </c>
      <c r="Y101">
        <v>510.4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4.3</v>
      </c>
      <c r="AH101">
        <v>2</v>
      </c>
      <c r="AI101">
        <v>31303618</v>
      </c>
      <c r="AJ101">
        <v>101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ROW(Source!A58)</f>
        <v>58</v>
      </c>
      <c r="B102">
        <v>31303624</v>
      </c>
      <c r="C102">
        <v>31303614</v>
      </c>
      <c r="D102">
        <v>29863127</v>
      </c>
      <c r="E102">
        <v>1</v>
      </c>
      <c r="F102">
        <v>1</v>
      </c>
      <c r="G102">
        <v>1</v>
      </c>
      <c r="H102">
        <v>3</v>
      </c>
      <c r="I102" t="s">
        <v>662</v>
      </c>
      <c r="J102" t="s">
        <v>663</v>
      </c>
      <c r="K102" t="s">
        <v>664</v>
      </c>
      <c r="L102">
        <v>1339</v>
      </c>
      <c r="N102">
        <v>1007</v>
      </c>
      <c r="O102" t="s">
        <v>135</v>
      </c>
      <c r="P102" t="s">
        <v>135</v>
      </c>
      <c r="Q102">
        <v>1</v>
      </c>
      <c r="X102">
        <v>0.1</v>
      </c>
      <c r="Y102">
        <v>517.91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0.1</v>
      </c>
      <c r="AH102">
        <v>2</v>
      </c>
      <c r="AI102">
        <v>31303619</v>
      </c>
      <c r="AJ102">
        <v>102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ROW(Source!A59)</f>
        <v>59</v>
      </c>
      <c r="B103">
        <v>31303632</v>
      </c>
      <c r="C103">
        <v>31303625</v>
      </c>
      <c r="D103">
        <v>28886843</v>
      </c>
      <c r="E103">
        <v>1</v>
      </c>
      <c r="F103">
        <v>1</v>
      </c>
      <c r="G103">
        <v>1</v>
      </c>
      <c r="H103">
        <v>1</v>
      </c>
      <c r="I103" t="s">
        <v>670</v>
      </c>
      <c r="J103" t="s">
        <v>3</v>
      </c>
      <c r="K103" t="s">
        <v>671</v>
      </c>
      <c r="L103">
        <v>1191</v>
      </c>
      <c r="N103">
        <v>1013</v>
      </c>
      <c r="O103" t="s">
        <v>557</v>
      </c>
      <c r="P103" t="s">
        <v>557</v>
      </c>
      <c r="Q103">
        <v>1</v>
      </c>
      <c r="X103">
        <v>6.55</v>
      </c>
      <c r="Y103">
        <v>0</v>
      </c>
      <c r="Z103">
        <v>0</v>
      </c>
      <c r="AA103">
        <v>0</v>
      </c>
      <c r="AB103">
        <v>9.6199999999999992</v>
      </c>
      <c r="AC103">
        <v>0</v>
      </c>
      <c r="AD103">
        <v>1</v>
      </c>
      <c r="AE103">
        <v>1</v>
      </c>
      <c r="AF103" t="s">
        <v>62</v>
      </c>
      <c r="AG103">
        <v>7.5324999999999989</v>
      </c>
      <c r="AH103">
        <v>2</v>
      </c>
      <c r="AI103">
        <v>31303626</v>
      </c>
      <c r="AJ103">
        <v>103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ROW(Source!A59)</f>
        <v>59</v>
      </c>
      <c r="B104">
        <v>31303633</v>
      </c>
      <c r="C104">
        <v>31303625</v>
      </c>
      <c r="D104">
        <v>28880682</v>
      </c>
      <c r="E104">
        <v>1</v>
      </c>
      <c r="F104">
        <v>1</v>
      </c>
      <c r="G104">
        <v>1</v>
      </c>
      <c r="H104">
        <v>1</v>
      </c>
      <c r="I104" t="s">
        <v>564</v>
      </c>
      <c r="J104" t="s">
        <v>3</v>
      </c>
      <c r="K104" t="s">
        <v>565</v>
      </c>
      <c r="L104">
        <v>1191</v>
      </c>
      <c r="N104">
        <v>1013</v>
      </c>
      <c r="O104" t="s">
        <v>557</v>
      </c>
      <c r="P104" t="s">
        <v>557</v>
      </c>
      <c r="Q104">
        <v>1</v>
      </c>
      <c r="X104">
        <v>0.02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2</v>
      </c>
      <c r="AF104" t="s">
        <v>61</v>
      </c>
      <c r="AG104">
        <v>2.5000000000000001E-2</v>
      </c>
      <c r="AH104">
        <v>2</v>
      </c>
      <c r="AI104">
        <v>31303627</v>
      </c>
      <c r="AJ104">
        <v>104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ROW(Source!A59)</f>
        <v>59</v>
      </c>
      <c r="B105">
        <v>31303634</v>
      </c>
      <c r="C105">
        <v>31303625</v>
      </c>
      <c r="D105">
        <v>29938220</v>
      </c>
      <c r="E105">
        <v>1</v>
      </c>
      <c r="F105">
        <v>1</v>
      </c>
      <c r="G105">
        <v>1</v>
      </c>
      <c r="H105">
        <v>2</v>
      </c>
      <c r="I105" t="s">
        <v>566</v>
      </c>
      <c r="J105" t="s">
        <v>567</v>
      </c>
      <c r="K105" t="s">
        <v>568</v>
      </c>
      <c r="L105">
        <v>1368</v>
      </c>
      <c r="N105">
        <v>1011</v>
      </c>
      <c r="O105" t="s">
        <v>561</v>
      </c>
      <c r="P105" t="s">
        <v>561</v>
      </c>
      <c r="Q105">
        <v>1</v>
      </c>
      <c r="X105">
        <v>0.01</v>
      </c>
      <c r="Y105">
        <v>0</v>
      </c>
      <c r="Z105">
        <v>31.26</v>
      </c>
      <c r="AA105">
        <v>13.5</v>
      </c>
      <c r="AB105">
        <v>0</v>
      </c>
      <c r="AC105">
        <v>0</v>
      </c>
      <c r="AD105">
        <v>1</v>
      </c>
      <c r="AE105">
        <v>0</v>
      </c>
      <c r="AF105" t="s">
        <v>61</v>
      </c>
      <c r="AG105">
        <v>1.2500000000000001E-2</v>
      </c>
      <c r="AH105">
        <v>2</v>
      </c>
      <c r="AI105">
        <v>31303628</v>
      </c>
      <c r="AJ105">
        <v>105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ROW(Source!A59)</f>
        <v>59</v>
      </c>
      <c r="B106">
        <v>31303635</v>
      </c>
      <c r="C106">
        <v>31303625</v>
      </c>
      <c r="D106">
        <v>29939320</v>
      </c>
      <c r="E106">
        <v>1</v>
      </c>
      <c r="F106">
        <v>1</v>
      </c>
      <c r="G106">
        <v>1</v>
      </c>
      <c r="H106">
        <v>2</v>
      </c>
      <c r="I106" t="s">
        <v>579</v>
      </c>
      <c r="J106" t="s">
        <v>580</v>
      </c>
      <c r="K106" t="s">
        <v>581</v>
      </c>
      <c r="L106">
        <v>1368</v>
      </c>
      <c r="N106">
        <v>1011</v>
      </c>
      <c r="O106" t="s">
        <v>561</v>
      </c>
      <c r="P106" t="s">
        <v>561</v>
      </c>
      <c r="Q106">
        <v>1</v>
      </c>
      <c r="X106">
        <v>0.01</v>
      </c>
      <c r="Y106">
        <v>0</v>
      </c>
      <c r="Z106">
        <v>65.709999999999994</v>
      </c>
      <c r="AA106">
        <v>11.6</v>
      </c>
      <c r="AB106">
        <v>0</v>
      </c>
      <c r="AC106">
        <v>0</v>
      </c>
      <c r="AD106">
        <v>1</v>
      </c>
      <c r="AE106">
        <v>0</v>
      </c>
      <c r="AF106" t="s">
        <v>61</v>
      </c>
      <c r="AG106">
        <v>1.2500000000000001E-2</v>
      </c>
      <c r="AH106">
        <v>2</v>
      </c>
      <c r="AI106">
        <v>31303629</v>
      </c>
      <c r="AJ106">
        <v>106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ROW(Source!A59)</f>
        <v>59</v>
      </c>
      <c r="B107">
        <v>31303636</v>
      </c>
      <c r="C107">
        <v>31303625</v>
      </c>
      <c r="D107">
        <v>29861270</v>
      </c>
      <c r="E107">
        <v>1</v>
      </c>
      <c r="F107">
        <v>1</v>
      </c>
      <c r="G107">
        <v>1</v>
      </c>
      <c r="H107">
        <v>3</v>
      </c>
      <c r="I107" t="s">
        <v>635</v>
      </c>
      <c r="J107" t="s">
        <v>636</v>
      </c>
      <c r="K107" t="s">
        <v>637</v>
      </c>
      <c r="L107">
        <v>1346</v>
      </c>
      <c r="N107">
        <v>1009</v>
      </c>
      <c r="O107" t="s">
        <v>184</v>
      </c>
      <c r="P107" t="s">
        <v>184</v>
      </c>
      <c r="Q107">
        <v>1</v>
      </c>
      <c r="X107">
        <v>0.1</v>
      </c>
      <c r="Y107">
        <v>1.82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3</v>
      </c>
      <c r="AG107">
        <v>0.1</v>
      </c>
      <c r="AH107">
        <v>2</v>
      </c>
      <c r="AI107">
        <v>31303630</v>
      </c>
      <c r="AJ107">
        <v>107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ROW(Source!A59)</f>
        <v>59</v>
      </c>
      <c r="B108">
        <v>31303637</v>
      </c>
      <c r="C108">
        <v>31303625</v>
      </c>
      <c r="D108">
        <v>29852825</v>
      </c>
      <c r="E108">
        <v>17</v>
      </c>
      <c r="F108">
        <v>1</v>
      </c>
      <c r="G108">
        <v>1</v>
      </c>
      <c r="H108">
        <v>3</v>
      </c>
      <c r="I108" t="s">
        <v>255</v>
      </c>
      <c r="J108" t="s">
        <v>3</v>
      </c>
      <c r="K108" t="s">
        <v>256</v>
      </c>
      <c r="L108">
        <v>1348</v>
      </c>
      <c r="N108">
        <v>1009</v>
      </c>
      <c r="O108" t="s">
        <v>37</v>
      </c>
      <c r="P108" t="s">
        <v>37</v>
      </c>
      <c r="Q108">
        <v>1000</v>
      </c>
      <c r="X108">
        <v>1.2999999999999999E-2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 t="s">
        <v>3</v>
      </c>
      <c r="AG108">
        <v>1.2999999999999999E-2</v>
      </c>
      <c r="AH108">
        <v>3</v>
      </c>
      <c r="AI108">
        <v>-1</v>
      </c>
      <c r="AJ108" t="s">
        <v>3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ROW(Source!A61)</f>
        <v>61</v>
      </c>
      <c r="B109">
        <v>31303649</v>
      </c>
      <c r="C109">
        <v>31303639</v>
      </c>
      <c r="D109">
        <v>28886301</v>
      </c>
      <c r="E109">
        <v>1</v>
      </c>
      <c r="F109">
        <v>1</v>
      </c>
      <c r="G109">
        <v>1</v>
      </c>
      <c r="H109">
        <v>1</v>
      </c>
      <c r="I109" t="s">
        <v>602</v>
      </c>
      <c r="J109" t="s">
        <v>3</v>
      </c>
      <c r="K109" t="s">
        <v>603</v>
      </c>
      <c r="L109">
        <v>1191</v>
      </c>
      <c r="N109">
        <v>1013</v>
      </c>
      <c r="O109" t="s">
        <v>557</v>
      </c>
      <c r="P109" t="s">
        <v>557</v>
      </c>
      <c r="Q109">
        <v>1</v>
      </c>
      <c r="X109">
        <v>43.56</v>
      </c>
      <c r="Y109">
        <v>0</v>
      </c>
      <c r="Z109">
        <v>0</v>
      </c>
      <c r="AA109">
        <v>0</v>
      </c>
      <c r="AB109">
        <v>8.74</v>
      </c>
      <c r="AC109">
        <v>0</v>
      </c>
      <c r="AD109">
        <v>1</v>
      </c>
      <c r="AE109">
        <v>1</v>
      </c>
      <c r="AF109" t="s">
        <v>62</v>
      </c>
      <c r="AG109">
        <v>50.094000000000001</v>
      </c>
      <c r="AH109">
        <v>2</v>
      </c>
      <c r="AI109">
        <v>31303640</v>
      </c>
      <c r="AJ109">
        <v>109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ROW(Source!A61)</f>
        <v>61</v>
      </c>
      <c r="B110">
        <v>31303650</v>
      </c>
      <c r="C110">
        <v>31303639</v>
      </c>
      <c r="D110">
        <v>28880682</v>
      </c>
      <c r="E110">
        <v>1</v>
      </c>
      <c r="F110">
        <v>1</v>
      </c>
      <c r="G110">
        <v>1</v>
      </c>
      <c r="H110">
        <v>1</v>
      </c>
      <c r="I110" t="s">
        <v>564</v>
      </c>
      <c r="J110" t="s">
        <v>3</v>
      </c>
      <c r="K110" t="s">
        <v>565</v>
      </c>
      <c r="L110">
        <v>1191</v>
      </c>
      <c r="N110">
        <v>1013</v>
      </c>
      <c r="O110" t="s">
        <v>557</v>
      </c>
      <c r="P110" t="s">
        <v>557</v>
      </c>
      <c r="Q110">
        <v>1</v>
      </c>
      <c r="X110">
        <v>0.17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2</v>
      </c>
      <c r="AF110" t="s">
        <v>61</v>
      </c>
      <c r="AG110">
        <v>0.21250000000000002</v>
      </c>
      <c r="AH110">
        <v>2</v>
      </c>
      <c r="AI110">
        <v>31303641</v>
      </c>
      <c r="AJ110">
        <v>110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ROW(Source!A61)</f>
        <v>61</v>
      </c>
      <c r="B111">
        <v>31303651</v>
      </c>
      <c r="C111">
        <v>31303639</v>
      </c>
      <c r="D111">
        <v>29938216</v>
      </c>
      <c r="E111">
        <v>1</v>
      </c>
      <c r="F111">
        <v>1</v>
      </c>
      <c r="G111">
        <v>1</v>
      </c>
      <c r="H111">
        <v>2</v>
      </c>
      <c r="I111" t="s">
        <v>672</v>
      </c>
      <c r="J111" t="s">
        <v>673</v>
      </c>
      <c r="K111" t="s">
        <v>674</v>
      </c>
      <c r="L111">
        <v>1368</v>
      </c>
      <c r="N111">
        <v>1011</v>
      </c>
      <c r="O111" t="s">
        <v>561</v>
      </c>
      <c r="P111" t="s">
        <v>561</v>
      </c>
      <c r="Q111">
        <v>1</v>
      </c>
      <c r="X111">
        <v>0.02</v>
      </c>
      <c r="Y111">
        <v>0</v>
      </c>
      <c r="Z111">
        <v>27.66</v>
      </c>
      <c r="AA111">
        <v>11.6</v>
      </c>
      <c r="AB111">
        <v>0</v>
      </c>
      <c r="AC111">
        <v>0</v>
      </c>
      <c r="AD111">
        <v>1</v>
      </c>
      <c r="AE111">
        <v>0</v>
      </c>
      <c r="AF111" t="s">
        <v>61</v>
      </c>
      <c r="AG111">
        <v>2.5000000000000001E-2</v>
      </c>
      <c r="AH111">
        <v>2</v>
      </c>
      <c r="AI111">
        <v>31303642</v>
      </c>
      <c r="AJ111">
        <v>111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ROW(Source!A61)</f>
        <v>61</v>
      </c>
      <c r="B112">
        <v>31303652</v>
      </c>
      <c r="C112">
        <v>31303639</v>
      </c>
      <c r="D112">
        <v>29939320</v>
      </c>
      <c r="E112">
        <v>1</v>
      </c>
      <c r="F112">
        <v>1</v>
      </c>
      <c r="G112">
        <v>1</v>
      </c>
      <c r="H112">
        <v>2</v>
      </c>
      <c r="I112" t="s">
        <v>579</v>
      </c>
      <c r="J112" t="s">
        <v>580</v>
      </c>
      <c r="K112" t="s">
        <v>581</v>
      </c>
      <c r="L112">
        <v>1368</v>
      </c>
      <c r="N112">
        <v>1011</v>
      </c>
      <c r="O112" t="s">
        <v>561</v>
      </c>
      <c r="P112" t="s">
        <v>561</v>
      </c>
      <c r="Q112">
        <v>1</v>
      </c>
      <c r="X112">
        <v>0.15</v>
      </c>
      <c r="Y112">
        <v>0</v>
      </c>
      <c r="Z112">
        <v>65.709999999999994</v>
      </c>
      <c r="AA112">
        <v>11.6</v>
      </c>
      <c r="AB112">
        <v>0</v>
      </c>
      <c r="AC112">
        <v>0</v>
      </c>
      <c r="AD112">
        <v>1</v>
      </c>
      <c r="AE112">
        <v>0</v>
      </c>
      <c r="AF112" t="s">
        <v>61</v>
      </c>
      <c r="AG112">
        <v>0.1875</v>
      </c>
      <c r="AH112">
        <v>2</v>
      </c>
      <c r="AI112">
        <v>31303643</v>
      </c>
      <c r="AJ112">
        <v>112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ROW(Source!A61)</f>
        <v>61</v>
      </c>
      <c r="B113">
        <v>31303653</v>
      </c>
      <c r="C113">
        <v>31303639</v>
      </c>
      <c r="D113">
        <v>29860934</v>
      </c>
      <c r="E113">
        <v>1</v>
      </c>
      <c r="F113">
        <v>1</v>
      </c>
      <c r="G113">
        <v>1</v>
      </c>
      <c r="H113">
        <v>3</v>
      </c>
      <c r="I113" t="s">
        <v>632</v>
      </c>
      <c r="J113" t="s">
        <v>633</v>
      </c>
      <c r="K113" t="s">
        <v>634</v>
      </c>
      <c r="L113">
        <v>1327</v>
      </c>
      <c r="N113">
        <v>1005</v>
      </c>
      <c r="O113" t="s">
        <v>73</v>
      </c>
      <c r="P113" t="s">
        <v>73</v>
      </c>
      <c r="Q113">
        <v>1</v>
      </c>
      <c r="X113">
        <v>0.84</v>
      </c>
      <c r="Y113">
        <v>72.319999999999993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0</v>
      </c>
      <c r="AF113" t="s">
        <v>3</v>
      </c>
      <c r="AG113">
        <v>0.84</v>
      </c>
      <c r="AH113">
        <v>2</v>
      </c>
      <c r="AI113">
        <v>31303644</v>
      </c>
      <c r="AJ113">
        <v>113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ROW(Source!A61)</f>
        <v>61</v>
      </c>
      <c r="B114">
        <v>31303654</v>
      </c>
      <c r="C114">
        <v>31303639</v>
      </c>
      <c r="D114">
        <v>29861270</v>
      </c>
      <c r="E114">
        <v>1</v>
      </c>
      <c r="F114">
        <v>1</v>
      </c>
      <c r="G114">
        <v>1</v>
      </c>
      <c r="H114">
        <v>3</v>
      </c>
      <c r="I114" t="s">
        <v>635</v>
      </c>
      <c r="J114" t="s">
        <v>636</v>
      </c>
      <c r="K114" t="s">
        <v>637</v>
      </c>
      <c r="L114">
        <v>1346</v>
      </c>
      <c r="N114">
        <v>1009</v>
      </c>
      <c r="O114" t="s">
        <v>184</v>
      </c>
      <c r="P114" t="s">
        <v>184</v>
      </c>
      <c r="Q114">
        <v>1</v>
      </c>
      <c r="X114">
        <v>0.31</v>
      </c>
      <c r="Y114">
        <v>1.82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0</v>
      </c>
      <c r="AF114" t="s">
        <v>3</v>
      </c>
      <c r="AG114">
        <v>0.31</v>
      </c>
      <c r="AH114">
        <v>2</v>
      </c>
      <c r="AI114">
        <v>31303645</v>
      </c>
      <c r="AJ114">
        <v>114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ROW(Source!A61)</f>
        <v>61</v>
      </c>
      <c r="B115">
        <v>31303655</v>
      </c>
      <c r="C115">
        <v>31303639</v>
      </c>
      <c r="D115">
        <v>29853307</v>
      </c>
      <c r="E115">
        <v>17</v>
      </c>
      <c r="F115">
        <v>1</v>
      </c>
      <c r="G115">
        <v>1</v>
      </c>
      <c r="H115">
        <v>3</v>
      </c>
      <c r="I115" t="s">
        <v>782</v>
      </c>
      <c r="J115" t="s">
        <v>3</v>
      </c>
      <c r="K115" t="s">
        <v>783</v>
      </c>
      <c r="L115">
        <v>1348</v>
      </c>
      <c r="N115">
        <v>1009</v>
      </c>
      <c r="O115" t="s">
        <v>37</v>
      </c>
      <c r="P115" t="s">
        <v>37</v>
      </c>
      <c r="Q115">
        <v>1000</v>
      </c>
      <c r="X115">
        <v>0.03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 t="s">
        <v>3</v>
      </c>
      <c r="AG115">
        <v>0.03</v>
      </c>
      <c r="AH115">
        <v>3</v>
      </c>
      <c r="AI115">
        <v>-1</v>
      </c>
      <c r="AJ115" t="s">
        <v>3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ROW(Source!A61)</f>
        <v>61</v>
      </c>
      <c r="B116">
        <v>31303656</v>
      </c>
      <c r="C116">
        <v>31303639</v>
      </c>
      <c r="D116">
        <v>29852825</v>
      </c>
      <c r="E116">
        <v>17</v>
      </c>
      <c r="F116">
        <v>1</v>
      </c>
      <c r="G116">
        <v>1</v>
      </c>
      <c r="H116">
        <v>3</v>
      </c>
      <c r="I116" t="s">
        <v>255</v>
      </c>
      <c r="J116" t="s">
        <v>3</v>
      </c>
      <c r="K116" t="s">
        <v>256</v>
      </c>
      <c r="L116">
        <v>1348</v>
      </c>
      <c r="N116">
        <v>1009</v>
      </c>
      <c r="O116" t="s">
        <v>37</v>
      </c>
      <c r="P116" t="s">
        <v>37</v>
      </c>
      <c r="Q116">
        <v>1000</v>
      </c>
      <c r="X116">
        <v>0.02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 t="s">
        <v>3</v>
      </c>
      <c r="AG116">
        <v>0.02</v>
      </c>
      <c r="AH116">
        <v>3</v>
      </c>
      <c r="AI116">
        <v>-1</v>
      </c>
      <c r="AJ116" t="s">
        <v>3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ROW(Source!A61)</f>
        <v>61</v>
      </c>
      <c r="B117">
        <v>31303657</v>
      </c>
      <c r="C117">
        <v>31303639</v>
      </c>
      <c r="D117">
        <v>29894985</v>
      </c>
      <c r="E117">
        <v>1</v>
      </c>
      <c r="F117">
        <v>1</v>
      </c>
      <c r="G117">
        <v>1</v>
      </c>
      <c r="H117">
        <v>3</v>
      </c>
      <c r="I117" t="s">
        <v>675</v>
      </c>
      <c r="J117" t="s">
        <v>676</v>
      </c>
      <c r="K117" t="s">
        <v>677</v>
      </c>
      <c r="L117">
        <v>1348</v>
      </c>
      <c r="N117">
        <v>1009</v>
      </c>
      <c r="O117" t="s">
        <v>37</v>
      </c>
      <c r="P117" t="s">
        <v>37</v>
      </c>
      <c r="Q117">
        <v>1000</v>
      </c>
      <c r="X117">
        <v>5.0999999999999997E-2</v>
      </c>
      <c r="Y117">
        <v>11397.1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5.0999999999999997E-2</v>
      </c>
      <c r="AH117">
        <v>2</v>
      </c>
      <c r="AI117">
        <v>31303648</v>
      </c>
      <c r="AJ117">
        <v>117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ROW(Source!A64)</f>
        <v>64</v>
      </c>
      <c r="B118">
        <v>31303668</v>
      </c>
      <c r="C118">
        <v>31303660</v>
      </c>
      <c r="D118">
        <v>28885386</v>
      </c>
      <c r="E118">
        <v>1</v>
      </c>
      <c r="F118">
        <v>1</v>
      </c>
      <c r="G118">
        <v>1</v>
      </c>
      <c r="H118">
        <v>1</v>
      </c>
      <c r="I118" t="s">
        <v>652</v>
      </c>
      <c r="J118" t="s">
        <v>3</v>
      </c>
      <c r="K118" t="s">
        <v>653</v>
      </c>
      <c r="L118">
        <v>1191</v>
      </c>
      <c r="N118">
        <v>1013</v>
      </c>
      <c r="O118" t="s">
        <v>557</v>
      </c>
      <c r="P118" t="s">
        <v>557</v>
      </c>
      <c r="Q118">
        <v>1</v>
      </c>
      <c r="X118">
        <v>16.87</v>
      </c>
      <c r="Y118">
        <v>0</v>
      </c>
      <c r="Z118">
        <v>0</v>
      </c>
      <c r="AA118">
        <v>0</v>
      </c>
      <c r="AB118">
        <v>8.64</v>
      </c>
      <c r="AC118">
        <v>0</v>
      </c>
      <c r="AD118">
        <v>1</v>
      </c>
      <c r="AE118">
        <v>1</v>
      </c>
      <c r="AF118" t="s">
        <v>3</v>
      </c>
      <c r="AG118">
        <v>16.87</v>
      </c>
      <c r="AH118">
        <v>2</v>
      </c>
      <c r="AI118">
        <v>31303661</v>
      </c>
      <c r="AJ118">
        <v>118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ROW(Source!A64)</f>
        <v>64</v>
      </c>
      <c r="B119">
        <v>31303669</v>
      </c>
      <c r="C119">
        <v>31303660</v>
      </c>
      <c r="D119">
        <v>28880682</v>
      </c>
      <c r="E119">
        <v>1</v>
      </c>
      <c r="F119">
        <v>1</v>
      </c>
      <c r="G119">
        <v>1</v>
      </c>
      <c r="H119">
        <v>1</v>
      </c>
      <c r="I119" t="s">
        <v>564</v>
      </c>
      <c r="J119" t="s">
        <v>3</v>
      </c>
      <c r="K119" t="s">
        <v>565</v>
      </c>
      <c r="L119">
        <v>1191</v>
      </c>
      <c r="N119">
        <v>1013</v>
      </c>
      <c r="O119" t="s">
        <v>557</v>
      </c>
      <c r="P119" t="s">
        <v>557</v>
      </c>
      <c r="Q119">
        <v>1</v>
      </c>
      <c r="X119">
        <v>0.01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2</v>
      </c>
      <c r="AF119" t="s">
        <v>3</v>
      </c>
      <c r="AG119">
        <v>0.01</v>
      </c>
      <c r="AH119">
        <v>2</v>
      </c>
      <c r="AI119">
        <v>31303662</v>
      </c>
      <c r="AJ119">
        <v>119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ROW(Source!A64)</f>
        <v>64</v>
      </c>
      <c r="B120">
        <v>31303670</v>
      </c>
      <c r="C120">
        <v>31303660</v>
      </c>
      <c r="D120">
        <v>29938124</v>
      </c>
      <c r="E120">
        <v>1</v>
      </c>
      <c r="F120">
        <v>1</v>
      </c>
      <c r="G120">
        <v>1</v>
      </c>
      <c r="H120">
        <v>2</v>
      </c>
      <c r="I120" t="s">
        <v>571</v>
      </c>
      <c r="J120" t="s">
        <v>572</v>
      </c>
      <c r="K120" t="s">
        <v>573</v>
      </c>
      <c r="L120">
        <v>1368</v>
      </c>
      <c r="N120">
        <v>1011</v>
      </c>
      <c r="O120" t="s">
        <v>561</v>
      </c>
      <c r="P120" t="s">
        <v>561</v>
      </c>
      <c r="Q120">
        <v>1</v>
      </c>
      <c r="X120">
        <v>0.1</v>
      </c>
      <c r="Y120">
        <v>0</v>
      </c>
      <c r="Z120">
        <v>1.7</v>
      </c>
      <c r="AA120">
        <v>0</v>
      </c>
      <c r="AB120">
        <v>0</v>
      </c>
      <c r="AC120">
        <v>0</v>
      </c>
      <c r="AD120">
        <v>1</v>
      </c>
      <c r="AE120">
        <v>0</v>
      </c>
      <c r="AF120" t="s">
        <v>3</v>
      </c>
      <c r="AG120">
        <v>0.1</v>
      </c>
      <c r="AH120">
        <v>2</v>
      </c>
      <c r="AI120">
        <v>31303663</v>
      </c>
      <c r="AJ120">
        <v>120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ROW(Source!A64)</f>
        <v>64</v>
      </c>
      <c r="B121">
        <v>31303671</v>
      </c>
      <c r="C121">
        <v>31303660</v>
      </c>
      <c r="D121">
        <v>29939320</v>
      </c>
      <c r="E121">
        <v>1</v>
      </c>
      <c r="F121">
        <v>1</v>
      </c>
      <c r="G121">
        <v>1</v>
      </c>
      <c r="H121">
        <v>2</v>
      </c>
      <c r="I121" t="s">
        <v>579</v>
      </c>
      <c r="J121" t="s">
        <v>580</v>
      </c>
      <c r="K121" t="s">
        <v>581</v>
      </c>
      <c r="L121">
        <v>1368</v>
      </c>
      <c r="N121">
        <v>1011</v>
      </c>
      <c r="O121" t="s">
        <v>561</v>
      </c>
      <c r="P121" t="s">
        <v>561</v>
      </c>
      <c r="Q121">
        <v>1</v>
      </c>
      <c r="X121">
        <v>0.01</v>
      </c>
      <c r="Y121">
        <v>0</v>
      </c>
      <c r="Z121">
        <v>65.709999999999994</v>
      </c>
      <c r="AA121">
        <v>11.6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0.01</v>
      </c>
      <c r="AH121">
        <v>2</v>
      </c>
      <c r="AI121">
        <v>31303664</v>
      </c>
      <c r="AJ121">
        <v>121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ROW(Source!A64)</f>
        <v>64</v>
      </c>
      <c r="B122">
        <v>31303672</v>
      </c>
      <c r="C122">
        <v>31303660</v>
      </c>
      <c r="D122">
        <v>29861270</v>
      </c>
      <c r="E122">
        <v>1</v>
      </c>
      <c r="F122">
        <v>1</v>
      </c>
      <c r="G122">
        <v>1</v>
      </c>
      <c r="H122">
        <v>3</v>
      </c>
      <c r="I122" t="s">
        <v>635</v>
      </c>
      <c r="J122" t="s">
        <v>636</v>
      </c>
      <c r="K122" t="s">
        <v>637</v>
      </c>
      <c r="L122">
        <v>1346</v>
      </c>
      <c r="N122">
        <v>1009</v>
      </c>
      <c r="O122" t="s">
        <v>184</v>
      </c>
      <c r="P122" t="s">
        <v>184</v>
      </c>
      <c r="Q122">
        <v>1</v>
      </c>
      <c r="X122">
        <v>0.1</v>
      </c>
      <c r="Y122">
        <v>1.82</v>
      </c>
      <c r="Z122">
        <v>0</v>
      </c>
      <c r="AA122">
        <v>0</v>
      </c>
      <c r="AB122">
        <v>0</v>
      </c>
      <c r="AC122">
        <v>0</v>
      </c>
      <c r="AD122">
        <v>1</v>
      </c>
      <c r="AE122">
        <v>0</v>
      </c>
      <c r="AF122" t="s">
        <v>3</v>
      </c>
      <c r="AG122">
        <v>0.1</v>
      </c>
      <c r="AH122">
        <v>2</v>
      </c>
      <c r="AI122">
        <v>31303665</v>
      </c>
      <c r="AJ122">
        <v>122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ROW(Source!A64)</f>
        <v>64</v>
      </c>
      <c r="B123">
        <v>31303673</v>
      </c>
      <c r="C123">
        <v>31303660</v>
      </c>
      <c r="D123">
        <v>29853321</v>
      </c>
      <c r="E123">
        <v>17</v>
      </c>
      <c r="F123">
        <v>1</v>
      </c>
      <c r="G123">
        <v>1</v>
      </c>
      <c r="H123">
        <v>3</v>
      </c>
      <c r="I123" t="s">
        <v>773</v>
      </c>
      <c r="J123" t="s">
        <v>3</v>
      </c>
      <c r="K123" t="s">
        <v>784</v>
      </c>
      <c r="L123">
        <v>1348</v>
      </c>
      <c r="N123">
        <v>1009</v>
      </c>
      <c r="O123" t="s">
        <v>37</v>
      </c>
      <c r="P123" t="s">
        <v>37</v>
      </c>
      <c r="Q123">
        <v>1000</v>
      </c>
      <c r="X123">
        <v>1.5599999999999999E-2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 t="s">
        <v>3</v>
      </c>
      <c r="AG123">
        <v>1.5599999999999999E-2</v>
      </c>
      <c r="AH123">
        <v>3</v>
      </c>
      <c r="AI123">
        <v>-1</v>
      </c>
      <c r="AJ123" t="s">
        <v>3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ROW(Source!A64)</f>
        <v>64</v>
      </c>
      <c r="B124">
        <v>31303674</v>
      </c>
      <c r="C124">
        <v>31303660</v>
      </c>
      <c r="D124">
        <v>29894716</v>
      </c>
      <c r="E124">
        <v>1</v>
      </c>
      <c r="F124">
        <v>1</v>
      </c>
      <c r="G124">
        <v>1</v>
      </c>
      <c r="H124">
        <v>3</v>
      </c>
      <c r="I124" t="s">
        <v>678</v>
      </c>
      <c r="J124" t="s">
        <v>679</v>
      </c>
      <c r="K124" t="s">
        <v>680</v>
      </c>
      <c r="L124">
        <v>1348</v>
      </c>
      <c r="N124">
        <v>1009</v>
      </c>
      <c r="O124" t="s">
        <v>37</v>
      </c>
      <c r="P124" t="s">
        <v>37</v>
      </c>
      <c r="Q124">
        <v>1000</v>
      </c>
      <c r="X124">
        <v>5.0000000000000001E-3</v>
      </c>
      <c r="Y124">
        <v>16950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3</v>
      </c>
      <c r="AG124">
        <v>5.0000000000000001E-3</v>
      </c>
      <c r="AH124">
        <v>2</v>
      </c>
      <c r="AI124">
        <v>31303667</v>
      </c>
      <c r="AJ124">
        <v>124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ROW(Source!A67)</f>
        <v>67</v>
      </c>
      <c r="B125">
        <v>31303688</v>
      </c>
      <c r="C125">
        <v>31303677</v>
      </c>
      <c r="D125">
        <v>28885386</v>
      </c>
      <c r="E125">
        <v>1</v>
      </c>
      <c r="F125">
        <v>1</v>
      </c>
      <c r="G125">
        <v>1</v>
      </c>
      <c r="H125">
        <v>1</v>
      </c>
      <c r="I125" t="s">
        <v>652</v>
      </c>
      <c r="J125" t="s">
        <v>3</v>
      </c>
      <c r="K125" t="s">
        <v>653</v>
      </c>
      <c r="L125">
        <v>1191</v>
      </c>
      <c r="N125">
        <v>1013</v>
      </c>
      <c r="O125" t="s">
        <v>557</v>
      </c>
      <c r="P125" t="s">
        <v>557</v>
      </c>
      <c r="Q125">
        <v>1</v>
      </c>
      <c r="X125">
        <v>35.57</v>
      </c>
      <c r="Y125">
        <v>0</v>
      </c>
      <c r="Z125">
        <v>0</v>
      </c>
      <c r="AA125">
        <v>0</v>
      </c>
      <c r="AB125">
        <v>8.64</v>
      </c>
      <c r="AC125">
        <v>0</v>
      </c>
      <c r="AD125">
        <v>1</v>
      </c>
      <c r="AE125">
        <v>1</v>
      </c>
      <c r="AF125" t="s">
        <v>3</v>
      </c>
      <c r="AG125">
        <v>35.57</v>
      </c>
      <c r="AH125">
        <v>2</v>
      </c>
      <c r="AI125">
        <v>31303678</v>
      </c>
      <c r="AJ125">
        <v>125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ROW(Source!A67)</f>
        <v>67</v>
      </c>
      <c r="B126">
        <v>31303689</v>
      </c>
      <c r="C126">
        <v>31303677</v>
      </c>
      <c r="D126">
        <v>28880682</v>
      </c>
      <c r="E126">
        <v>1</v>
      </c>
      <c r="F126">
        <v>1</v>
      </c>
      <c r="G126">
        <v>1</v>
      </c>
      <c r="H126">
        <v>1</v>
      </c>
      <c r="I126" t="s">
        <v>564</v>
      </c>
      <c r="J126" t="s">
        <v>3</v>
      </c>
      <c r="K126" t="s">
        <v>565</v>
      </c>
      <c r="L126">
        <v>1191</v>
      </c>
      <c r="N126">
        <v>1013</v>
      </c>
      <c r="O126" t="s">
        <v>557</v>
      </c>
      <c r="P126" t="s">
        <v>557</v>
      </c>
      <c r="Q126">
        <v>1</v>
      </c>
      <c r="X126">
        <v>0.14000000000000001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2</v>
      </c>
      <c r="AF126" t="s">
        <v>3</v>
      </c>
      <c r="AG126">
        <v>0.14000000000000001</v>
      </c>
      <c r="AH126">
        <v>2</v>
      </c>
      <c r="AI126">
        <v>31303679</v>
      </c>
      <c r="AJ126">
        <v>126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ROW(Source!A67)</f>
        <v>67</v>
      </c>
      <c r="B127">
        <v>31303690</v>
      </c>
      <c r="C127">
        <v>31303677</v>
      </c>
      <c r="D127">
        <v>29938220</v>
      </c>
      <c r="E127">
        <v>1</v>
      </c>
      <c r="F127">
        <v>1</v>
      </c>
      <c r="G127">
        <v>1</v>
      </c>
      <c r="H127">
        <v>2</v>
      </c>
      <c r="I127" t="s">
        <v>566</v>
      </c>
      <c r="J127" t="s">
        <v>567</v>
      </c>
      <c r="K127" t="s">
        <v>568</v>
      </c>
      <c r="L127">
        <v>1368</v>
      </c>
      <c r="N127">
        <v>1011</v>
      </c>
      <c r="O127" t="s">
        <v>561</v>
      </c>
      <c r="P127" t="s">
        <v>561</v>
      </c>
      <c r="Q127">
        <v>1</v>
      </c>
      <c r="X127">
        <v>0.1</v>
      </c>
      <c r="Y127">
        <v>0</v>
      </c>
      <c r="Z127">
        <v>31.26</v>
      </c>
      <c r="AA127">
        <v>13.5</v>
      </c>
      <c r="AB127">
        <v>0</v>
      </c>
      <c r="AC127">
        <v>0</v>
      </c>
      <c r="AD127">
        <v>1</v>
      </c>
      <c r="AE127">
        <v>0</v>
      </c>
      <c r="AF127" t="s">
        <v>3</v>
      </c>
      <c r="AG127">
        <v>0.1</v>
      </c>
      <c r="AH127">
        <v>2</v>
      </c>
      <c r="AI127">
        <v>31303680</v>
      </c>
      <c r="AJ127">
        <v>127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ROW(Source!A67)</f>
        <v>67</v>
      </c>
      <c r="B128">
        <v>31303691</v>
      </c>
      <c r="C128">
        <v>31303677</v>
      </c>
      <c r="D128">
        <v>29939320</v>
      </c>
      <c r="E128">
        <v>1</v>
      </c>
      <c r="F128">
        <v>1</v>
      </c>
      <c r="G128">
        <v>1</v>
      </c>
      <c r="H128">
        <v>2</v>
      </c>
      <c r="I128" t="s">
        <v>579</v>
      </c>
      <c r="J128" t="s">
        <v>580</v>
      </c>
      <c r="K128" t="s">
        <v>581</v>
      </c>
      <c r="L128">
        <v>1368</v>
      </c>
      <c r="N128">
        <v>1011</v>
      </c>
      <c r="O128" t="s">
        <v>561</v>
      </c>
      <c r="P128" t="s">
        <v>561</v>
      </c>
      <c r="Q128">
        <v>1</v>
      </c>
      <c r="X128">
        <v>0.04</v>
      </c>
      <c r="Y128">
        <v>0</v>
      </c>
      <c r="Z128">
        <v>65.709999999999994</v>
      </c>
      <c r="AA128">
        <v>11.6</v>
      </c>
      <c r="AB128">
        <v>0</v>
      </c>
      <c r="AC128">
        <v>0</v>
      </c>
      <c r="AD128">
        <v>1</v>
      </c>
      <c r="AE128">
        <v>0</v>
      </c>
      <c r="AF128" t="s">
        <v>3</v>
      </c>
      <c r="AG128">
        <v>0.04</v>
      </c>
      <c r="AH128">
        <v>2</v>
      </c>
      <c r="AI128">
        <v>31303681</v>
      </c>
      <c r="AJ128">
        <v>128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ROW(Source!A67)</f>
        <v>67</v>
      </c>
      <c r="B129">
        <v>31303692</v>
      </c>
      <c r="C129">
        <v>31303677</v>
      </c>
      <c r="D129">
        <v>29860934</v>
      </c>
      <c r="E129">
        <v>1</v>
      </c>
      <c r="F129">
        <v>1</v>
      </c>
      <c r="G129">
        <v>1</v>
      </c>
      <c r="H129">
        <v>3</v>
      </c>
      <c r="I129" t="s">
        <v>632</v>
      </c>
      <c r="J129" t="s">
        <v>633</v>
      </c>
      <c r="K129" t="s">
        <v>634</v>
      </c>
      <c r="L129">
        <v>1327</v>
      </c>
      <c r="N129">
        <v>1005</v>
      </c>
      <c r="O129" t="s">
        <v>73</v>
      </c>
      <c r="P129" t="s">
        <v>73</v>
      </c>
      <c r="Q129">
        <v>1</v>
      </c>
      <c r="X129">
        <v>0.8</v>
      </c>
      <c r="Y129">
        <v>72.319999999999993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0</v>
      </c>
      <c r="AF129" t="s">
        <v>3</v>
      </c>
      <c r="AG129">
        <v>0.8</v>
      </c>
      <c r="AH129">
        <v>2</v>
      </c>
      <c r="AI129">
        <v>31303682</v>
      </c>
      <c r="AJ129">
        <v>129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ROW(Source!A67)</f>
        <v>67</v>
      </c>
      <c r="B130">
        <v>31303693</v>
      </c>
      <c r="C130">
        <v>31303677</v>
      </c>
      <c r="D130">
        <v>29861270</v>
      </c>
      <c r="E130">
        <v>1</v>
      </c>
      <c r="F130">
        <v>1</v>
      </c>
      <c r="G130">
        <v>1</v>
      </c>
      <c r="H130">
        <v>3</v>
      </c>
      <c r="I130" t="s">
        <v>635</v>
      </c>
      <c r="J130" t="s">
        <v>636</v>
      </c>
      <c r="K130" t="s">
        <v>637</v>
      </c>
      <c r="L130">
        <v>1346</v>
      </c>
      <c r="N130">
        <v>1009</v>
      </c>
      <c r="O130" t="s">
        <v>184</v>
      </c>
      <c r="P130" t="s">
        <v>184</v>
      </c>
      <c r="Q130">
        <v>1</v>
      </c>
      <c r="X130">
        <v>0.16</v>
      </c>
      <c r="Y130">
        <v>1.82</v>
      </c>
      <c r="Z130">
        <v>0</v>
      </c>
      <c r="AA130">
        <v>0</v>
      </c>
      <c r="AB130">
        <v>0</v>
      </c>
      <c r="AC130">
        <v>0</v>
      </c>
      <c r="AD130">
        <v>1</v>
      </c>
      <c r="AE130">
        <v>0</v>
      </c>
      <c r="AF130" t="s">
        <v>3</v>
      </c>
      <c r="AG130">
        <v>0.16</v>
      </c>
      <c r="AH130">
        <v>2</v>
      </c>
      <c r="AI130">
        <v>31303683</v>
      </c>
      <c r="AJ130">
        <v>130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ROW(Source!A67)</f>
        <v>67</v>
      </c>
      <c r="B131">
        <v>31303694</v>
      </c>
      <c r="C131">
        <v>31303677</v>
      </c>
      <c r="D131">
        <v>29862159</v>
      </c>
      <c r="E131">
        <v>1</v>
      </c>
      <c r="F131">
        <v>1</v>
      </c>
      <c r="G131">
        <v>1</v>
      </c>
      <c r="H131">
        <v>3</v>
      </c>
      <c r="I131" t="s">
        <v>638</v>
      </c>
      <c r="J131" t="s">
        <v>639</v>
      </c>
      <c r="K131" t="s">
        <v>640</v>
      </c>
      <c r="L131">
        <v>1339</v>
      </c>
      <c r="N131">
        <v>1007</v>
      </c>
      <c r="O131" t="s">
        <v>135</v>
      </c>
      <c r="P131" t="s">
        <v>135</v>
      </c>
      <c r="Q131">
        <v>1</v>
      </c>
      <c r="X131">
        <v>4.0000000000000002E-4</v>
      </c>
      <c r="Y131">
        <v>74.58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4.0000000000000002E-4</v>
      </c>
      <c r="AH131">
        <v>2</v>
      </c>
      <c r="AI131">
        <v>31303684</v>
      </c>
      <c r="AJ131">
        <v>131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ROW(Source!A67)</f>
        <v>67</v>
      </c>
      <c r="B132">
        <v>31303695</v>
      </c>
      <c r="C132">
        <v>31303677</v>
      </c>
      <c r="D132">
        <v>29853321</v>
      </c>
      <c r="E132">
        <v>17</v>
      </c>
      <c r="F132">
        <v>1</v>
      </c>
      <c r="G132">
        <v>1</v>
      </c>
      <c r="H132">
        <v>3</v>
      </c>
      <c r="I132" t="s">
        <v>773</v>
      </c>
      <c r="J132" t="s">
        <v>3</v>
      </c>
      <c r="K132" t="s">
        <v>774</v>
      </c>
      <c r="L132">
        <v>1348</v>
      </c>
      <c r="N132">
        <v>1009</v>
      </c>
      <c r="O132" t="s">
        <v>37</v>
      </c>
      <c r="P132" t="s">
        <v>37</v>
      </c>
      <c r="Q132">
        <v>1000</v>
      </c>
      <c r="X132">
        <v>1.32E-2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 t="s">
        <v>3</v>
      </c>
      <c r="AG132">
        <v>1.32E-2</v>
      </c>
      <c r="AH132">
        <v>3</v>
      </c>
      <c r="AI132">
        <v>-1</v>
      </c>
      <c r="AJ132" t="s">
        <v>3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ROW(Source!A67)</f>
        <v>67</v>
      </c>
      <c r="B133">
        <v>31303696</v>
      </c>
      <c r="C133">
        <v>31303677</v>
      </c>
      <c r="D133">
        <v>29894716</v>
      </c>
      <c r="E133">
        <v>1</v>
      </c>
      <c r="F133">
        <v>1</v>
      </c>
      <c r="G133">
        <v>1</v>
      </c>
      <c r="H133">
        <v>3</v>
      </c>
      <c r="I133" t="s">
        <v>678</v>
      </c>
      <c r="J133" t="s">
        <v>679</v>
      </c>
      <c r="K133" t="s">
        <v>680</v>
      </c>
      <c r="L133">
        <v>1348</v>
      </c>
      <c r="N133">
        <v>1009</v>
      </c>
      <c r="O133" t="s">
        <v>37</v>
      </c>
      <c r="P133" t="s">
        <v>37</v>
      </c>
      <c r="Q133">
        <v>1000</v>
      </c>
      <c r="X133">
        <v>6.6E-3</v>
      </c>
      <c r="Y133">
        <v>16950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6.6E-3</v>
      </c>
      <c r="AH133">
        <v>2</v>
      </c>
      <c r="AI133">
        <v>31303686</v>
      </c>
      <c r="AJ133">
        <v>133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ROW(Source!A67)</f>
        <v>67</v>
      </c>
      <c r="B134">
        <v>31303697</v>
      </c>
      <c r="C134">
        <v>31303677</v>
      </c>
      <c r="D134">
        <v>29894977</v>
      </c>
      <c r="E134">
        <v>1</v>
      </c>
      <c r="F134">
        <v>1</v>
      </c>
      <c r="G134">
        <v>1</v>
      </c>
      <c r="H134">
        <v>3</v>
      </c>
      <c r="I134" t="s">
        <v>681</v>
      </c>
      <c r="J134" t="s">
        <v>682</v>
      </c>
      <c r="K134" t="s">
        <v>683</v>
      </c>
      <c r="L134">
        <v>1348</v>
      </c>
      <c r="N134">
        <v>1009</v>
      </c>
      <c r="O134" t="s">
        <v>37</v>
      </c>
      <c r="P134" t="s">
        <v>37</v>
      </c>
      <c r="Q134">
        <v>1000</v>
      </c>
      <c r="X134">
        <v>4.7500000000000001E-2</v>
      </c>
      <c r="Y134">
        <v>4294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3</v>
      </c>
      <c r="AG134">
        <v>4.7500000000000001E-2</v>
      </c>
      <c r="AH134">
        <v>2</v>
      </c>
      <c r="AI134">
        <v>31303687</v>
      </c>
      <c r="AJ134">
        <v>134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ROW(Source!A69)</f>
        <v>69</v>
      </c>
      <c r="B135">
        <v>31303711</v>
      </c>
      <c r="C135">
        <v>31303699</v>
      </c>
      <c r="D135">
        <v>28886301</v>
      </c>
      <c r="E135">
        <v>1</v>
      </c>
      <c r="F135">
        <v>1</v>
      </c>
      <c r="G135">
        <v>1</v>
      </c>
      <c r="H135">
        <v>1</v>
      </c>
      <c r="I135" t="s">
        <v>602</v>
      </c>
      <c r="J135" t="s">
        <v>3</v>
      </c>
      <c r="K135" t="s">
        <v>603</v>
      </c>
      <c r="L135">
        <v>1191</v>
      </c>
      <c r="N135">
        <v>1013</v>
      </c>
      <c r="O135" t="s">
        <v>557</v>
      </c>
      <c r="P135" t="s">
        <v>557</v>
      </c>
      <c r="Q135">
        <v>1</v>
      </c>
      <c r="X135">
        <v>129.9</v>
      </c>
      <c r="Y135">
        <v>0</v>
      </c>
      <c r="Z135">
        <v>0</v>
      </c>
      <c r="AA135">
        <v>0</v>
      </c>
      <c r="AB135">
        <v>8.74</v>
      </c>
      <c r="AC135">
        <v>0</v>
      </c>
      <c r="AD135">
        <v>1</v>
      </c>
      <c r="AE135">
        <v>1</v>
      </c>
      <c r="AF135" t="s">
        <v>3</v>
      </c>
      <c r="AG135">
        <v>129.9</v>
      </c>
      <c r="AH135">
        <v>2</v>
      </c>
      <c r="AI135">
        <v>31303700</v>
      </c>
      <c r="AJ135">
        <v>135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ROW(Source!A69)</f>
        <v>69</v>
      </c>
      <c r="B136">
        <v>31303712</v>
      </c>
      <c r="C136">
        <v>31303699</v>
      </c>
      <c r="D136">
        <v>28880682</v>
      </c>
      <c r="E136">
        <v>1</v>
      </c>
      <c r="F136">
        <v>1</v>
      </c>
      <c r="G136">
        <v>1</v>
      </c>
      <c r="H136">
        <v>1</v>
      </c>
      <c r="I136" t="s">
        <v>564</v>
      </c>
      <c r="J136" t="s">
        <v>3</v>
      </c>
      <c r="K136" t="s">
        <v>565</v>
      </c>
      <c r="L136">
        <v>1191</v>
      </c>
      <c r="N136">
        <v>1013</v>
      </c>
      <c r="O136" t="s">
        <v>557</v>
      </c>
      <c r="P136" t="s">
        <v>557</v>
      </c>
      <c r="Q136">
        <v>1</v>
      </c>
      <c r="X136">
        <v>0.16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2</v>
      </c>
      <c r="AF136" t="s">
        <v>3</v>
      </c>
      <c r="AG136">
        <v>0.16</v>
      </c>
      <c r="AH136">
        <v>2</v>
      </c>
      <c r="AI136">
        <v>31303701</v>
      </c>
      <c r="AJ136">
        <v>136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ROW(Source!A69)</f>
        <v>69</v>
      </c>
      <c r="B137">
        <v>31303713</v>
      </c>
      <c r="C137">
        <v>31303699</v>
      </c>
      <c r="D137">
        <v>29938220</v>
      </c>
      <c r="E137">
        <v>1</v>
      </c>
      <c r="F137">
        <v>1</v>
      </c>
      <c r="G137">
        <v>1</v>
      </c>
      <c r="H137">
        <v>2</v>
      </c>
      <c r="I137" t="s">
        <v>566</v>
      </c>
      <c r="J137" t="s">
        <v>567</v>
      </c>
      <c r="K137" t="s">
        <v>568</v>
      </c>
      <c r="L137">
        <v>1368</v>
      </c>
      <c r="N137">
        <v>1011</v>
      </c>
      <c r="O137" t="s">
        <v>561</v>
      </c>
      <c r="P137" t="s">
        <v>561</v>
      </c>
      <c r="Q137">
        <v>1</v>
      </c>
      <c r="X137">
        <v>0.1</v>
      </c>
      <c r="Y137">
        <v>0</v>
      </c>
      <c r="Z137">
        <v>31.26</v>
      </c>
      <c r="AA137">
        <v>13.5</v>
      </c>
      <c r="AB137">
        <v>0</v>
      </c>
      <c r="AC137">
        <v>0</v>
      </c>
      <c r="AD137">
        <v>1</v>
      </c>
      <c r="AE137">
        <v>0</v>
      </c>
      <c r="AF137" t="s">
        <v>3</v>
      </c>
      <c r="AG137">
        <v>0.1</v>
      </c>
      <c r="AH137">
        <v>2</v>
      </c>
      <c r="AI137">
        <v>31303702</v>
      </c>
      <c r="AJ137">
        <v>137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ROW(Source!A69)</f>
        <v>69</v>
      </c>
      <c r="B138">
        <v>31303714</v>
      </c>
      <c r="C138">
        <v>31303699</v>
      </c>
      <c r="D138">
        <v>29939320</v>
      </c>
      <c r="E138">
        <v>1</v>
      </c>
      <c r="F138">
        <v>1</v>
      </c>
      <c r="G138">
        <v>1</v>
      </c>
      <c r="H138">
        <v>2</v>
      </c>
      <c r="I138" t="s">
        <v>579</v>
      </c>
      <c r="J138" t="s">
        <v>580</v>
      </c>
      <c r="K138" t="s">
        <v>581</v>
      </c>
      <c r="L138">
        <v>1368</v>
      </c>
      <c r="N138">
        <v>1011</v>
      </c>
      <c r="O138" t="s">
        <v>561</v>
      </c>
      <c r="P138" t="s">
        <v>561</v>
      </c>
      <c r="Q138">
        <v>1</v>
      </c>
      <c r="X138">
        <v>0.06</v>
      </c>
      <c r="Y138">
        <v>0</v>
      </c>
      <c r="Z138">
        <v>65.709999999999994</v>
      </c>
      <c r="AA138">
        <v>11.6</v>
      </c>
      <c r="AB138">
        <v>0</v>
      </c>
      <c r="AC138">
        <v>0</v>
      </c>
      <c r="AD138">
        <v>1</v>
      </c>
      <c r="AE138">
        <v>0</v>
      </c>
      <c r="AF138" t="s">
        <v>3</v>
      </c>
      <c r="AG138">
        <v>0.06</v>
      </c>
      <c r="AH138">
        <v>2</v>
      </c>
      <c r="AI138">
        <v>31303703</v>
      </c>
      <c r="AJ138">
        <v>138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ROW(Source!A69)</f>
        <v>69</v>
      </c>
      <c r="B139">
        <v>31303715</v>
      </c>
      <c r="C139">
        <v>31303699</v>
      </c>
      <c r="D139">
        <v>29860934</v>
      </c>
      <c r="E139">
        <v>1</v>
      </c>
      <c r="F139">
        <v>1</v>
      </c>
      <c r="G139">
        <v>1</v>
      </c>
      <c r="H139">
        <v>3</v>
      </c>
      <c r="I139" t="s">
        <v>632</v>
      </c>
      <c r="J139" t="s">
        <v>633</v>
      </c>
      <c r="K139" t="s">
        <v>634</v>
      </c>
      <c r="L139">
        <v>1327</v>
      </c>
      <c r="N139">
        <v>1005</v>
      </c>
      <c r="O139" t="s">
        <v>73</v>
      </c>
      <c r="P139" t="s">
        <v>73</v>
      </c>
      <c r="Q139">
        <v>1</v>
      </c>
      <c r="X139">
        <v>0.84</v>
      </c>
      <c r="Y139">
        <v>72.319999999999993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</v>
      </c>
      <c r="AG139">
        <v>0.84</v>
      </c>
      <c r="AH139">
        <v>2</v>
      </c>
      <c r="AI139">
        <v>31303704</v>
      </c>
      <c r="AJ139">
        <v>139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 x14ac:dyDescent="0.2">
      <c r="A140">
        <f>ROW(Source!A69)</f>
        <v>69</v>
      </c>
      <c r="B140">
        <v>31303716</v>
      </c>
      <c r="C140">
        <v>31303699</v>
      </c>
      <c r="D140">
        <v>29861270</v>
      </c>
      <c r="E140">
        <v>1</v>
      </c>
      <c r="F140">
        <v>1</v>
      </c>
      <c r="G140">
        <v>1</v>
      </c>
      <c r="H140">
        <v>3</v>
      </c>
      <c r="I140" t="s">
        <v>635</v>
      </c>
      <c r="J140" t="s">
        <v>636</v>
      </c>
      <c r="K140" t="s">
        <v>637</v>
      </c>
      <c r="L140">
        <v>1346</v>
      </c>
      <c r="N140">
        <v>1009</v>
      </c>
      <c r="O140" t="s">
        <v>184</v>
      </c>
      <c r="P140" t="s">
        <v>184</v>
      </c>
      <c r="Q140">
        <v>1</v>
      </c>
      <c r="X140">
        <v>0.31</v>
      </c>
      <c r="Y140">
        <v>1.82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</v>
      </c>
      <c r="AG140">
        <v>0.31</v>
      </c>
      <c r="AH140">
        <v>2</v>
      </c>
      <c r="AI140">
        <v>31303705</v>
      </c>
      <c r="AJ140">
        <v>140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 x14ac:dyDescent="0.2">
      <c r="A141">
        <f>ROW(Source!A69)</f>
        <v>69</v>
      </c>
      <c r="B141">
        <v>31303717</v>
      </c>
      <c r="C141">
        <v>31303699</v>
      </c>
      <c r="D141">
        <v>29862159</v>
      </c>
      <c r="E141">
        <v>1</v>
      </c>
      <c r="F141">
        <v>1</v>
      </c>
      <c r="G141">
        <v>1</v>
      </c>
      <c r="H141">
        <v>3</v>
      </c>
      <c r="I141" t="s">
        <v>638</v>
      </c>
      <c r="J141" t="s">
        <v>639</v>
      </c>
      <c r="K141" t="s">
        <v>640</v>
      </c>
      <c r="L141">
        <v>1339</v>
      </c>
      <c r="N141">
        <v>1007</v>
      </c>
      <c r="O141" t="s">
        <v>135</v>
      </c>
      <c r="P141" t="s">
        <v>135</v>
      </c>
      <c r="Q141">
        <v>1</v>
      </c>
      <c r="X141">
        <v>2.3999999999999998E-3</v>
      </c>
      <c r="Y141">
        <v>74.58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3</v>
      </c>
      <c r="AG141">
        <v>2.3999999999999998E-3</v>
      </c>
      <c r="AH141">
        <v>2</v>
      </c>
      <c r="AI141">
        <v>31303706</v>
      </c>
      <c r="AJ141">
        <v>141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 x14ac:dyDescent="0.2">
      <c r="A142">
        <f>ROW(Source!A69)</f>
        <v>69</v>
      </c>
      <c r="B142">
        <v>31303718</v>
      </c>
      <c r="C142">
        <v>31303699</v>
      </c>
      <c r="D142">
        <v>29853321</v>
      </c>
      <c r="E142">
        <v>17</v>
      </c>
      <c r="F142">
        <v>1</v>
      </c>
      <c r="G142">
        <v>1</v>
      </c>
      <c r="H142">
        <v>3</v>
      </c>
      <c r="I142" t="s">
        <v>773</v>
      </c>
      <c r="J142" t="s">
        <v>3</v>
      </c>
      <c r="K142" t="s">
        <v>774</v>
      </c>
      <c r="L142">
        <v>1348</v>
      </c>
      <c r="N142">
        <v>1009</v>
      </c>
      <c r="O142" t="s">
        <v>37</v>
      </c>
      <c r="P142" t="s">
        <v>37</v>
      </c>
      <c r="Q142">
        <v>1000</v>
      </c>
      <c r="X142">
        <v>1.37E-2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 t="s">
        <v>3</v>
      </c>
      <c r="AG142">
        <v>1.37E-2</v>
      </c>
      <c r="AH142">
        <v>3</v>
      </c>
      <c r="AI142">
        <v>-1</v>
      </c>
      <c r="AJ142" t="s">
        <v>3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 x14ac:dyDescent="0.2">
      <c r="A143">
        <f>ROW(Source!A69)</f>
        <v>69</v>
      </c>
      <c r="B143">
        <v>31303719</v>
      </c>
      <c r="C143">
        <v>31303699</v>
      </c>
      <c r="D143">
        <v>29894228</v>
      </c>
      <c r="E143">
        <v>1</v>
      </c>
      <c r="F143">
        <v>1</v>
      </c>
      <c r="G143">
        <v>1</v>
      </c>
      <c r="H143">
        <v>3</v>
      </c>
      <c r="I143" t="s">
        <v>684</v>
      </c>
      <c r="J143" t="s">
        <v>685</v>
      </c>
      <c r="K143" t="s">
        <v>686</v>
      </c>
      <c r="L143">
        <v>1348</v>
      </c>
      <c r="N143">
        <v>1009</v>
      </c>
      <c r="O143" t="s">
        <v>37</v>
      </c>
      <c r="P143" t="s">
        <v>37</v>
      </c>
      <c r="Q143">
        <v>1000</v>
      </c>
      <c r="X143">
        <v>2.2000000000000001E-3</v>
      </c>
      <c r="Y143">
        <v>33640</v>
      </c>
      <c r="Z143">
        <v>0</v>
      </c>
      <c r="AA143">
        <v>0</v>
      </c>
      <c r="AB143">
        <v>0</v>
      </c>
      <c r="AC143">
        <v>0</v>
      </c>
      <c r="AD143">
        <v>1</v>
      </c>
      <c r="AE143">
        <v>0</v>
      </c>
      <c r="AF143" t="s">
        <v>3</v>
      </c>
      <c r="AG143">
        <v>2.2000000000000001E-3</v>
      </c>
      <c r="AH143">
        <v>2</v>
      </c>
      <c r="AI143">
        <v>31303708</v>
      </c>
      <c r="AJ143">
        <v>143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 x14ac:dyDescent="0.2">
      <c r="A144">
        <f>ROW(Source!A69)</f>
        <v>69</v>
      </c>
      <c r="B144">
        <v>31303720</v>
      </c>
      <c r="C144">
        <v>31303699</v>
      </c>
      <c r="D144">
        <v>29894716</v>
      </c>
      <c r="E144">
        <v>1</v>
      </c>
      <c r="F144">
        <v>1</v>
      </c>
      <c r="G144">
        <v>1</v>
      </c>
      <c r="H144">
        <v>3</v>
      </c>
      <c r="I144" t="s">
        <v>678</v>
      </c>
      <c r="J144" t="s">
        <v>679</v>
      </c>
      <c r="K144" t="s">
        <v>680</v>
      </c>
      <c r="L144">
        <v>1348</v>
      </c>
      <c r="N144">
        <v>1009</v>
      </c>
      <c r="O144" t="s">
        <v>37</v>
      </c>
      <c r="P144" t="s">
        <v>37</v>
      </c>
      <c r="Q144">
        <v>1000</v>
      </c>
      <c r="X144">
        <v>2.7000000000000001E-3</v>
      </c>
      <c r="Y144">
        <v>16950</v>
      </c>
      <c r="Z144">
        <v>0</v>
      </c>
      <c r="AA144">
        <v>0</v>
      </c>
      <c r="AB144">
        <v>0</v>
      </c>
      <c r="AC144">
        <v>0</v>
      </c>
      <c r="AD144">
        <v>1</v>
      </c>
      <c r="AE144">
        <v>0</v>
      </c>
      <c r="AF144" t="s">
        <v>3</v>
      </c>
      <c r="AG144">
        <v>2.7000000000000001E-3</v>
      </c>
      <c r="AH144">
        <v>2</v>
      </c>
      <c r="AI144">
        <v>31303709</v>
      </c>
      <c r="AJ144">
        <v>144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 x14ac:dyDescent="0.2">
      <c r="A145">
        <f>ROW(Source!A69)</f>
        <v>69</v>
      </c>
      <c r="B145">
        <v>31303721</v>
      </c>
      <c r="C145">
        <v>31303699</v>
      </c>
      <c r="D145">
        <v>29894977</v>
      </c>
      <c r="E145">
        <v>1</v>
      </c>
      <c r="F145">
        <v>1</v>
      </c>
      <c r="G145">
        <v>1</v>
      </c>
      <c r="H145">
        <v>3</v>
      </c>
      <c r="I145" t="s">
        <v>681</v>
      </c>
      <c r="J145" t="s">
        <v>682</v>
      </c>
      <c r="K145" t="s">
        <v>683</v>
      </c>
      <c r="L145">
        <v>1348</v>
      </c>
      <c r="N145">
        <v>1009</v>
      </c>
      <c r="O145" t="s">
        <v>37</v>
      </c>
      <c r="P145" t="s">
        <v>37</v>
      </c>
      <c r="Q145">
        <v>1000</v>
      </c>
      <c r="X145">
        <v>5.6399999999999999E-2</v>
      </c>
      <c r="Y145">
        <v>4294</v>
      </c>
      <c r="Z145">
        <v>0</v>
      </c>
      <c r="AA145">
        <v>0</v>
      </c>
      <c r="AB145">
        <v>0</v>
      </c>
      <c r="AC145">
        <v>0</v>
      </c>
      <c r="AD145">
        <v>1</v>
      </c>
      <c r="AE145">
        <v>0</v>
      </c>
      <c r="AF145" t="s">
        <v>3</v>
      </c>
      <c r="AG145">
        <v>5.6399999999999999E-2</v>
      </c>
      <c r="AH145">
        <v>2</v>
      </c>
      <c r="AI145">
        <v>31303710</v>
      </c>
      <c r="AJ145">
        <v>145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 x14ac:dyDescent="0.2">
      <c r="A146">
        <f>ROW(Source!A72)</f>
        <v>72</v>
      </c>
      <c r="B146">
        <v>31303730</v>
      </c>
      <c r="C146">
        <v>31303724</v>
      </c>
      <c r="D146">
        <v>28883954</v>
      </c>
      <c r="E146">
        <v>1</v>
      </c>
      <c r="F146">
        <v>1</v>
      </c>
      <c r="G146">
        <v>1</v>
      </c>
      <c r="H146">
        <v>1</v>
      </c>
      <c r="I146" t="s">
        <v>687</v>
      </c>
      <c r="J146" t="s">
        <v>3</v>
      </c>
      <c r="K146" t="s">
        <v>688</v>
      </c>
      <c r="L146">
        <v>1191</v>
      </c>
      <c r="N146">
        <v>1013</v>
      </c>
      <c r="O146" t="s">
        <v>557</v>
      </c>
      <c r="P146" t="s">
        <v>557</v>
      </c>
      <c r="Q146">
        <v>1</v>
      </c>
      <c r="X146">
        <v>77.72</v>
      </c>
      <c r="Y146">
        <v>0</v>
      </c>
      <c r="Z146">
        <v>0</v>
      </c>
      <c r="AA146">
        <v>0</v>
      </c>
      <c r="AB146">
        <v>8.09</v>
      </c>
      <c r="AC146">
        <v>0</v>
      </c>
      <c r="AD146">
        <v>1</v>
      </c>
      <c r="AE146">
        <v>1</v>
      </c>
      <c r="AF146" t="s">
        <v>3</v>
      </c>
      <c r="AG146">
        <v>77.72</v>
      </c>
      <c r="AH146">
        <v>2</v>
      </c>
      <c r="AI146">
        <v>31303725</v>
      </c>
      <c r="AJ146">
        <v>146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 x14ac:dyDescent="0.2">
      <c r="A147">
        <f>ROW(Source!A72)</f>
        <v>72</v>
      </c>
      <c r="B147">
        <v>31303731</v>
      </c>
      <c r="C147">
        <v>31303724</v>
      </c>
      <c r="D147">
        <v>28880682</v>
      </c>
      <c r="E147">
        <v>1</v>
      </c>
      <c r="F147">
        <v>1</v>
      </c>
      <c r="G147">
        <v>1</v>
      </c>
      <c r="H147">
        <v>1</v>
      </c>
      <c r="I147" t="s">
        <v>564</v>
      </c>
      <c r="J147" t="s">
        <v>3</v>
      </c>
      <c r="K147" t="s">
        <v>565</v>
      </c>
      <c r="L147">
        <v>1191</v>
      </c>
      <c r="N147">
        <v>1013</v>
      </c>
      <c r="O147" t="s">
        <v>557</v>
      </c>
      <c r="P147" t="s">
        <v>557</v>
      </c>
      <c r="Q147">
        <v>1</v>
      </c>
      <c r="X147">
        <v>16.850000000000001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1</v>
      </c>
      <c r="AE147">
        <v>2</v>
      </c>
      <c r="AF147" t="s">
        <v>3</v>
      </c>
      <c r="AG147">
        <v>16.850000000000001</v>
      </c>
      <c r="AH147">
        <v>2</v>
      </c>
      <c r="AI147">
        <v>31303726</v>
      </c>
      <c r="AJ147">
        <v>147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 x14ac:dyDescent="0.2">
      <c r="A148">
        <f>ROW(Source!A72)</f>
        <v>72</v>
      </c>
      <c r="B148">
        <v>31303732</v>
      </c>
      <c r="C148">
        <v>31303724</v>
      </c>
      <c r="D148">
        <v>29937124</v>
      </c>
      <c r="E148">
        <v>1</v>
      </c>
      <c r="F148">
        <v>1</v>
      </c>
      <c r="G148">
        <v>1</v>
      </c>
      <c r="H148">
        <v>2</v>
      </c>
      <c r="I148" t="s">
        <v>689</v>
      </c>
      <c r="J148" t="s">
        <v>690</v>
      </c>
      <c r="K148" t="s">
        <v>691</v>
      </c>
      <c r="L148">
        <v>1368</v>
      </c>
      <c r="N148">
        <v>1011</v>
      </c>
      <c r="O148" t="s">
        <v>561</v>
      </c>
      <c r="P148" t="s">
        <v>561</v>
      </c>
      <c r="Q148">
        <v>1</v>
      </c>
      <c r="X148">
        <v>4.51</v>
      </c>
      <c r="Y148">
        <v>0</v>
      </c>
      <c r="Z148">
        <v>79.069999999999993</v>
      </c>
      <c r="AA148">
        <v>13.5</v>
      </c>
      <c r="AB148">
        <v>0</v>
      </c>
      <c r="AC148">
        <v>0</v>
      </c>
      <c r="AD148">
        <v>1</v>
      </c>
      <c r="AE148">
        <v>0</v>
      </c>
      <c r="AF148" t="s">
        <v>3</v>
      </c>
      <c r="AG148">
        <v>4.51</v>
      </c>
      <c r="AH148">
        <v>2</v>
      </c>
      <c r="AI148">
        <v>31303727</v>
      </c>
      <c r="AJ148">
        <v>148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 x14ac:dyDescent="0.2">
      <c r="A149">
        <f>ROW(Source!A72)</f>
        <v>72</v>
      </c>
      <c r="B149">
        <v>31303733</v>
      </c>
      <c r="C149">
        <v>31303724</v>
      </c>
      <c r="D149">
        <v>29937239</v>
      </c>
      <c r="E149">
        <v>1</v>
      </c>
      <c r="F149">
        <v>1</v>
      </c>
      <c r="G149">
        <v>1</v>
      </c>
      <c r="H149">
        <v>2</v>
      </c>
      <c r="I149" t="s">
        <v>692</v>
      </c>
      <c r="J149" t="s">
        <v>693</v>
      </c>
      <c r="K149" t="s">
        <v>694</v>
      </c>
      <c r="L149">
        <v>1368</v>
      </c>
      <c r="N149">
        <v>1011</v>
      </c>
      <c r="O149" t="s">
        <v>561</v>
      </c>
      <c r="P149" t="s">
        <v>561</v>
      </c>
      <c r="Q149">
        <v>1</v>
      </c>
      <c r="X149">
        <v>12.34</v>
      </c>
      <c r="Y149">
        <v>0</v>
      </c>
      <c r="Z149">
        <v>115.27</v>
      </c>
      <c r="AA149">
        <v>13.5</v>
      </c>
      <c r="AB149">
        <v>0</v>
      </c>
      <c r="AC149">
        <v>0</v>
      </c>
      <c r="AD149">
        <v>1</v>
      </c>
      <c r="AE149">
        <v>0</v>
      </c>
      <c r="AF149" t="s">
        <v>3</v>
      </c>
      <c r="AG149">
        <v>12.34</v>
      </c>
      <c r="AH149">
        <v>2</v>
      </c>
      <c r="AI149">
        <v>31303728</v>
      </c>
      <c r="AJ149">
        <v>149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 x14ac:dyDescent="0.2">
      <c r="A150">
        <f>ROW(Source!A72)</f>
        <v>72</v>
      </c>
      <c r="B150">
        <v>31303734</v>
      </c>
      <c r="C150">
        <v>31303724</v>
      </c>
      <c r="D150">
        <v>29939163</v>
      </c>
      <c r="E150">
        <v>1</v>
      </c>
      <c r="F150">
        <v>1</v>
      </c>
      <c r="G150">
        <v>1</v>
      </c>
      <c r="H150">
        <v>2</v>
      </c>
      <c r="I150" t="s">
        <v>695</v>
      </c>
      <c r="J150" t="s">
        <v>696</v>
      </c>
      <c r="K150" t="s">
        <v>697</v>
      </c>
      <c r="L150">
        <v>1368</v>
      </c>
      <c r="N150">
        <v>1011</v>
      </c>
      <c r="O150" t="s">
        <v>561</v>
      </c>
      <c r="P150" t="s">
        <v>561</v>
      </c>
      <c r="Q150">
        <v>1</v>
      </c>
      <c r="X150">
        <v>1.98</v>
      </c>
      <c r="Y150">
        <v>0</v>
      </c>
      <c r="Z150">
        <v>8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3</v>
      </c>
      <c r="AG150">
        <v>1.98</v>
      </c>
      <c r="AH150">
        <v>2</v>
      </c>
      <c r="AI150">
        <v>31303729</v>
      </c>
      <c r="AJ150">
        <v>150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 x14ac:dyDescent="0.2">
      <c r="A151">
        <f>ROW(Source!A73)</f>
        <v>73</v>
      </c>
      <c r="B151">
        <v>31303741</v>
      </c>
      <c r="C151">
        <v>31303735</v>
      </c>
      <c r="D151">
        <v>28886301</v>
      </c>
      <c r="E151">
        <v>1</v>
      </c>
      <c r="F151">
        <v>1</v>
      </c>
      <c r="G151">
        <v>1</v>
      </c>
      <c r="H151">
        <v>1</v>
      </c>
      <c r="I151" t="s">
        <v>602</v>
      </c>
      <c r="J151" t="s">
        <v>3</v>
      </c>
      <c r="K151" t="s">
        <v>603</v>
      </c>
      <c r="L151">
        <v>1191</v>
      </c>
      <c r="N151">
        <v>1013</v>
      </c>
      <c r="O151" t="s">
        <v>557</v>
      </c>
      <c r="P151" t="s">
        <v>557</v>
      </c>
      <c r="Q151">
        <v>1</v>
      </c>
      <c r="X151">
        <v>188.25</v>
      </c>
      <c r="Y151">
        <v>0</v>
      </c>
      <c r="Z151">
        <v>0</v>
      </c>
      <c r="AA151">
        <v>0</v>
      </c>
      <c r="AB151">
        <v>8.74</v>
      </c>
      <c r="AC151">
        <v>0</v>
      </c>
      <c r="AD151">
        <v>1</v>
      </c>
      <c r="AE151">
        <v>1</v>
      </c>
      <c r="AF151" t="s">
        <v>3</v>
      </c>
      <c r="AG151">
        <v>188.25</v>
      </c>
      <c r="AH151">
        <v>2</v>
      </c>
      <c r="AI151">
        <v>31303736</v>
      </c>
      <c r="AJ151">
        <v>151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 x14ac:dyDescent="0.2">
      <c r="A152">
        <f>ROW(Source!A73)</f>
        <v>73</v>
      </c>
      <c r="B152">
        <v>31303742</v>
      </c>
      <c r="C152">
        <v>31303735</v>
      </c>
      <c r="D152">
        <v>29938124</v>
      </c>
      <c r="E152">
        <v>1</v>
      </c>
      <c r="F152">
        <v>1</v>
      </c>
      <c r="G152">
        <v>1</v>
      </c>
      <c r="H152">
        <v>2</v>
      </c>
      <c r="I152" t="s">
        <v>571</v>
      </c>
      <c r="J152" t="s">
        <v>572</v>
      </c>
      <c r="K152" t="s">
        <v>573</v>
      </c>
      <c r="L152">
        <v>1368</v>
      </c>
      <c r="N152">
        <v>1011</v>
      </c>
      <c r="O152" t="s">
        <v>561</v>
      </c>
      <c r="P152" t="s">
        <v>561</v>
      </c>
      <c r="Q152">
        <v>1</v>
      </c>
      <c r="X152">
        <v>0.71</v>
      </c>
      <c r="Y152">
        <v>0</v>
      </c>
      <c r="Z152">
        <v>1.7</v>
      </c>
      <c r="AA152">
        <v>0</v>
      </c>
      <c r="AB152">
        <v>0</v>
      </c>
      <c r="AC152">
        <v>0</v>
      </c>
      <c r="AD152">
        <v>1</v>
      </c>
      <c r="AE152">
        <v>0</v>
      </c>
      <c r="AF152" t="s">
        <v>3</v>
      </c>
      <c r="AG152">
        <v>0.71</v>
      </c>
      <c r="AH152">
        <v>2</v>
      </c>
      <c r="AI152">
        <v>31303737</v>
      </c>
      <c r="AJ152">
        <v>152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 x14ac:dyDescent="0.2">
      <c r="A153">
        <f>ROW(Source!A73)</f>
        <v>73</v>
      </c>
      <c r="B153">
        <v>31303743</v>
      </c>
      <c r="C153">
        <v>31303735</v>
      </c>
      <c r="D153">
        <v>29857538</v>
      </c>
      <c r="E153">
        <v>1</v>
      </c>
      <c r="F153">
        <v>1</v>
      </c>
      <c r="G153">
        <v>1</v>
      </c>
      <c r="H153">
        <v>3</v>
      </c>
      <c r="I153" t="s">
        <v>649</v>
      </c>
      <c r="J153" t="s">
        <v>650</v>
      </c>
      <c r="K153" t="s">
        <v>651</v>
      </c>
      <c r="L153">
        <v>1339</v>
      </c>
      <c r="N153">
        <v>1007</v>
      </c>
      <c r="O153" t="s">
        <v>135</v>
      </c>
      <c r="P153" t="s">
        <v>135</v>
      </c>
      <c r="Q153">
        <v>1</v>
      </c>
      <c r="X153">
        <v>0.35</v>
      </c>
      <c r="Y153">
        <v>2.44</v>
      </c>
      <c r="Z153">
        <v>0</v>
      </c>
      <c r="AA153">
        <v>0</v>
      </c>
      <c r="AB153">
        <v>0</v>
      </c>
      <c r="AC153">
        <v>0</v>
      </c>
      <c r="AD153">
        <v>1</v>
      </c>
      <c r="AE153">
        <v>0</v>
      </c>
      <c r="AF153" t="s">
        <v>3</v>
      </c>
      <c r="AG153">
        <v>0.35</v>
      </c>
      <c r="AH153">
        <v>2</v>
      </c>
      <c r="AI153">
        <v>31303738</v>
      </c>
      <c r="AJ153">
        <v>153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 x14ac:dyDescent="0.2">
      <c r="A154">
        <f>ROW(Source!A73)</f>
        <v>73</v>
      </c>
      <c r="B154">
        <v>31303744</v>
      </c>
      <c r="C154">
        <v>31303735</v>
      </c>
      <c r="D154">
        <v>29854819</v>
      </c>
      <c r="E154">
        <v>17</v>
      </c>
      <c r="F154">
        <v>1</v>
      </c>
      <c r="G154">
        <v>1</v>
      </c>
      <c r="H154">
        <v>3</v>
      </c>
      <c r="I154" t="s">
        <v>35</v>
      </c>
      <c r="J154" t="s">
        <v>3</v>
      </c>
      <c r="K154" t="s">
        <v>36</v>
      </c>
      <c r="L154">
        <v>1348</v>
      </c>
      <c r="N154">
        <v>1009</v>
      </c>
      <c r="O154" t="s">
        <v>37</v>
      </c>
      <c r="P154" t="s">
        <v>37</v>
      </c>
      <c r="Q154">
        <v>1000</v>
      </c>
      <c r="X154">
        <v>4.84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 t="s">
        <v>3</v>
      </c>
      <c r="AG154">
        <v>4.84</v>
      </c>
      <c r="AH154">
        <v>2</v>
      </c>
      <c r="AI154">
        <v>31303739</v>
      </c>
      <c r="AJ154">
        <v>154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 x14ac:dyDescent="0.2">
      <c r="A155">
        <f>ROW(Source!A73)</f>
        <v>73</v>
      </c>
      <c r="B155">
        <v>31303745</v>
      </c>
      <c r="C155">
        <v>31303735</v>
      </c>
      <c r="D155">
        <v>29863127</v>
      </c>
      <c r="E155">
        <v>1</v>
      </c>
      <c r="F155">
        <v>1</v>
      </c>
      <c r="G155">
        <v>1</v>
      </c>
      <c r="H155">
        <v>3</v>
      </c>
      <c r="I155" t="s">
        <v>662</v>
      </c>
      <c r="J155" t="s">
        <v>663</v>
      </c>
      <c r="K155" t="s">
        <v>664</v>
      </c>
      <c r="L155">
        <v>1339</v>
      </c>
      <c r="N155">
        <v>1007</v>
      </c>
      <c r="O155" t="s">
        <v>135</v>
      </c>
      <c r="P155" t="s">
        <v>135</v>
      </c>
      <c r="Q155">
        <v>1</v>
      </c>
      <c r="X155">
        <v>2.2000000000000002</v>
      </c>
      <c r="Y155">
        <v>517.91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3</v>
      </c>
      <c r="AG155">
        <v>2.2000000000000002</v>
      </c>
      <c r="AH155">
        <v>2</v>
      </c>
      <c r="AI155">
        <v>31303740</v>
      </c>
      <c r="AJ155">
        <v>155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 x14ac:dyDescent="0.2">
      <c r="A156">
        <f>ROW(Source!A75)</f>
        <v>75</v>
      </c>
      <c r="B156">
        <v>31303752</v>
      </c>
      <c r="C156">
        <v>31303747</v>
      </c>
      <c r="D156">
        <v>28886301</v>
      </c>
      <c r="E156">
        <v>1</v>
      </c>
      <c r="F156">
        <v>1</v>
      </c>
      <c r="G156">
        <v>1</v>
      </c>
      <c r="H156">
        <v>1</v>
      </c>
      <c r="I156" t="s">
        <v>602</v>
      </c>
      <c r="J156" t="s">
        <v>3</v>
      </c>
      <c r="K156" t="s">
        <v>603</v>
      </c>
      <c r="L156">
        <v>1191</v>
      </c>
      <c r="N156">
        <v>1013</v>
      </c>
      <c r="O156" t="s">
        <v>557</v>
      </c>
      <c r="P156" t="s">
        <v>557</v>
      </c>
      <c r="Q156">
        <v>1</v>
      </c>
      <c r="X156">
        <v>32.18</v>
      </c>
      <c r="Y156">
        <v>0</v>
      </c>
      <c r="Z156">
        <v>0</v>
      </c>
      <c r="AA156">
        <v>0</v>
      </c>
      <c r="AB156">
        <v>8.74</v>
      </c>
      <c r="AC156">
        <v>0</v>
      </c>
      <c r="AD156">
        <v>1</v>
      </c>
      <c r="AE156">
        <v>1</v>
      </c>
      <c r="AF156" t="s">
        <v>3</v>
      </c>
      <c r="AG156">
        <v>32.18</v>
      </c>
      <c r="AH156">
        <v>2</v>
      </c>
      <c r="AI156">
        <v>31303748</v>
      </c>
      <c r="AJ156">
        <v>156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 x14ac:dyDescent="0.2">
      <c r="A157">
        <f>ROW(Source!A75)</f>
        <v>75</v>
      </c>
      <c r="B157">
        <v>31303753</v>
      </c>
      <c r="C157">
        <v>31303747</v>
      </c>
      <c r="D157">
        <v>29938124</v>
      </c>
      <c r="E157">
        <v>1</v>
      </c>
      <c r="F157">
        <v>1</v>
      </c>
      <c r="G157">
        <v>1</v>
      </c>
      <c r="H157">
        <v>2</v>
      </c>
      <c r="I157" t="s">
        <v>571</v>
      </c>
      <c r="J157" t="s">
        <v>572</v>
      </c>
      <c r="K157" t="s">
        <v>573</v>
      </c>
      <c r="L157">
        <v>1368</v>
      </c>
      <c r="N157">
        <v>1011</v>
      </c>
      <c r="O157" t="s">
        <v>561</v>
      </c>
      <c r="P157" t="s">
        <v>561</v>
      </c>
      <c r="Q157">
        <v>1</v>
      </c>
      <c r="X157">
        <v>0.36</v>
      </c>
      <c r="Y157">
        <v>0</v>
      </c>
      <c r="Z157">
        <v>1.7</v>
      </c>
      <c r="AA157">
        <v>0</v>
      </c>
      <c r="AB157">
        <v>0</v>
      </c>
      <c r="AC157">
        <v>0</v>
      </c>
      <c r="AD157">
        <v>1</v>
      </c>
      <c r="AE157">
        <v>0</v>
      </c>
      <c r="AF157" t="s">
        <v>3</v>
      </c>
      <c r="AG157">
        <v>0.36</v>
      </c>
      <c r="AH157">
        <v>2</v>
      </c>
      <c r="AI157">
        <v>31303749</v>
      </c>
      <c r="AJ157">
        <v>157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 x14ac:dyDescent="0.2">
      <c r="A158">
        <f>ROW(Source!A75)</f>
        <v>75</v>
      </c>
      <c r="B158">
        <v>31303754</v>
      </c>
      <c r="C158">
        <v>31303747</v>
      </c>
      <c r="D158">
        <v>29854819</v>
      </c>
      <c r="E158">
        <v>17</v>
      </c>
      <c r="F158">
        <v>1</v>
      </c>
      <c r="G158">
        <v>1</v>
      </c>
      <c r="H158">
        <v>3</v>
      </c>
      <c r="I158" t="s">
        <v>35</v>
      </c>
      <c r="J158" t="s">
        <v>3</v>
      </c>
      <c r="K158" t="s">
        <v>36</v>
      </c>
      <c r="L158">
        <v>1348</v>
      </c>
      <c r="N158">
        <v>1009</v>
      </c>
      <c r="O158" t="s">
        <v>37</v>
      </c>
      <c r="P158" t="s">
        <v>37</v>
      </c>
      <c r="Q158">
        <v>1000</v>
      </c>
      <c r="X158">
        <v>2.42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 t="s">
        <v>3</v>
      </c>
      <c r="AG158">
        <v>2.42</v>
      </c>
      <c r="AH158">
        <v>2</v>
      </c>
      <c r="AI158">
        <v>31303750</v>
      </c>
      <c r="AJ158">
        <v>158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 x14ac:dyDescent="0.2">
      <c r="A159">
        <f>ROW(Source!A75)</f>
        <v>75</v>
      </c>
      <c r="B159">
        <v>31303755</v>
      </c>
      <c r="C159">
        <v>31303747</v>
      </c>
      <c r="D159">
        <v>29863127</v>
      </c>
      <c r="E159">
        <v>1</v>
      </c>
      <c r="F159">
        <v>1</v>
      </c>
      <c r="G159">
        <v>1</v>
      </c>
      <c r="H159">
        <v>3</v>
      </c>
      <c r="I159" t="s">
        <v>662</v>
      </c>
      <c r="J159" t="s">
        <v>663</v>
      </c>
      <c r="K159" t="s">
        <v>664</v>
      </c>
      <c r="L159">
        <v>1339</v>
      </c>
      <c r="N159">
        <v>1007</v>
      </c>
      <c r="O159" t="s">
        <v>135</v>
      </c>
      <c r="P159" t="s">
        <v>135</v>
      </c>
      <c r="Q159">
        <v>1</v>
      </c>
      <c r="X159">
        <v>1.1000000000000001</v>
      </c>
      <c r="Y159">
        <v>517.91</v>
      </c>
      <c r="Z159">
        <v>0</v>
      </c>
      <c r="AA159">
        <v>0</v>
      </c>
      <c r="AB159">
        <v>0</v>
      </c>
      <c r="AC159">
        <v>0</v>
      </c>
      <c r="AD159">
        <v>1</v>
      </c>
      <c r="AE159">
        <v>0</v>
      </c>
      <c r="AF159" t="s">
        <v>3</v>
      </c>
      <c r="AG159">
        <v>1.1000000000000001</v>
      </c>
      <c r="AH159">
        <v>2</v>
      </c>
      <c r="AI159">
        <v>31303751</v>
      </c>
      <c r="AJ159">
        <v>159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 x14ac:dyDescent="0.2">
      <c r="A160">
        <f>ROW(Source!A77)</f>
        <v>77</v>
      </c>
      <c r="B160">
        <v>31303766</v>
      </c>
      <c r="C160">
        <v>31303757</v>
      </c>
      <c r="D160">
        <v>28882545</v>
      </c>
      <c r="E160">
        <v>1</v>
      </c>
      <c r="F160">
        <v>1</v>
      </c>
      <c r="G160">
        <v>1</v>
      </c>
      <c r="H160">
        <v>1</v>
      </c>
      <c r="I160" t="s">
        <v>698</v>
      </c>
      <c r="J160" t="s">
        <v>3</v>
      </c>
      <c r="K160" t="s">
        <v>699</v>
      </c>
      <c r="L160">
        <v>1191</v>
      </c>
      <c r="N160">
        <v>1013</v>
      </c>
      <c r="O160" t="s">
        <v>557</v>
      </c>
      <c r="P160" t="s">
        <v>557</v>
      </c>
      <c r="Q160">
        <v>1</v>
      </c>
      <c r="X160">
        <v>35.83</v>
      </c>
      <c r="Y160">
        <v>0</v>
      </c>
      <c r="Z160">
        <v>0</v>
      </c>
      <c r="AA160">
        <v>0</v>
      </c>
      <c r="AB160">
        <v>8.4600000000000009</v>
      </c>
      <c r="AC160">
        <v>0</v>
      </c>
      <c r="AD160">
        <v>1</v>
      </c>
      <c r="AE160">
        <v>1</v>
      </c>
      <c r="AF160" t="s">
        <v>3</v>
      </c>
      <c r="AG160">
        <v>35.83</v>
      </c>
      <c r="AH160">
        <v>2</v>
      </c>
      <c r="AI160">
        <v>31303758</v>
      </c>
      <c r="AJ160">
        <v>160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 x14ac:dyDescent="0.2">
      <c r="A161">
        <f>ROW(Source!A77)</f>
        <v>77</v>
      </c>
      <c r="B161">
        <v>31303767</v>
      </c>
      <c r="C161">
        <v>31303757</v>
      </c>
      <c r="D161">
        <v>28880682</v>
      </c>
      <c r="E161">
        <v>1</v>
      </c>
      <c r="F161">
        <v>1</v>
      </c>
      <c r="G161">
        <v>1</v>
      </c>
      <c r="H161">
        <v>1</v>
      </c>
      <c r="I161" t="s">
        <v>564</v>
      </c>
      <c r="J161" t="s">
        <v>3</v>
      </c>
      <c r="K161" t="s">
        <v>565</v>
      </c>
      <c r="L161">
        <v>1191</v>
      </c>
      <c r="N161">
        <v>1013</v>
      </c>
      <c r="O161" t="s">
        <v>557</v>
      </c>
      <c r="P161" t="s">
        <v>557</v>
      </c>
      <c r="Q161">
        <v>1</v>
      </c>
      <c r="X161">
        <v>0.94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1</v>
      </c>
      <c r="AE161">
        <v>2</v>
      </c>
      <c r="AF161" t="s">
        <v>3</v>
      </c>
      <c r="AG161">
        <v>0.94</v>
      </c>
      <c r="AH161">
        <v>2</v>
      </c>
      <c r="AI161">
        <v>31303759</v>
      </c>
      <c r="AJ161">
        <v>161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 x14ac:dyDescent="0.2">
      <c r="A162">
        <f>ROW(Source!A77)</f>
        <v>77</v>
      </c>
      <c r="B162">
        <v>31303768</v>
      </c>
      <c r="C162">
        <v>31303757</v>
      </c>
      <c r="D162">
        <v>29938151</v>
      </c>
      <c r="E162">
        <v>1</v>
      </c>
      <c r="F162">
        <v>1</v>
      </c>
      <c r="G162">
        <v>1</v>
      </c>
      <c r="H162">
        <v>2</v>
      </c>
      <c r="I162" t="s">
        <v>700</v>
      </c>
      <c r="J162" t="s">
        <v>701</v>
      </c>
      <c r="K162" t="s">
        <v>702</v>
      </c>
      <c r="L162">
        <v>1368</v>
      </c>
      <c r="N162">
        <v>1011</v>
      </c>
      <c r="O162" t="s">
        <v>561</v>
      </c>
      <c r="P162" t="s">
        <v>561</v>
      </c>
      <c r="Q162">
        <v>1</v>
      </c>
      <c r="X162">
        <v>0.02</v>
      </c>
      <c r="Y162">
        <v>0</v>
      </c>
      <c r="Z162">
        <v>89.99</v>
      </c>
      <c r="AA162">
        <v>10.06</v>
      </c>
      <c r="AB162">
        <v>0</v>
      </c>
      <c r="AC162">
        <v>0</v>
      </c>
      <c r="AD162">
        <v>1</v>
      </c>
      <c r="AE162">
        <v>0</v>
      </c>
      <c r="AF162" t="s">
        <v>3</v>
      </c>
      <c r="AG162">
        <v>0.02</v>
      </c>
      <c r="AH162">
        <v>2</v>
      </c>
      <c r="AI162">
        <v>31303760</v>
      </c>
      <c r="AJ162">
        <v>162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 x14ac:dyDescent="0.2">
      <c r="A163">
        <f>ROW(Source!A77)</f>
        <v>77</v>
      </c>
      <c r="B163">
        <v>31303769</v>
      </c>
      <c r="C163">
        <v>31303757</v>
      </c>
      <c r="D163">
        <v>29938220</v>
      </c>
      <c r="E163">
        <v>1</v>
      </c>
      <c r="F163">
        <v>1</v>
      </c>
      <c r="G163">
        <v>1</v>
      </c>
      <c r="H163">
        <v>2</v>
      </c>
      <c r="I163" t="s">
        <v>566</v>
      </c>
      <c r="J163" t="s">
        <v>567</v>
      </c>
      <c r="K163" t="s">
        <v>568</v>
      </c>
      <c r="L163">
        <v>1368</v>
      </c>
      <c r="N163">
        <v>1011</v>
      </c>
      <c r="O163" t="s">
        <v>561</v>
      </c>
      <c r="P163" t="s">
        <v>561</v>
      </c>
      <c r="Q163">
        <v>1</v>
      </c>
      <c r="X163">
        <v>0.21</v>
      </c>
      <c r="Y163">
        <v>0</v>
      </c>
      <c r="Z163">
        <v>31.26</v>
      </c>
      <c r="AA163">
        <v>13.5</v>
      </c>
      <c r="AB163">
        <v>0</v>
      </c>
      <c r="AC163">
        <v>0</v>
      </c>
      <c r="AD163">
        <v>1</v>
      </c>
      <c r="AE163">
        <v>0</v>
      </c>
      <c r="AF163" t="s">
        <v>3</v>
      </c>
      <c r="AG163">
        <v>0.21</v>
      </c>
      <c r="AH163">
        <v>2</v>
      </c>
      <c r="AI163">
        <v>31303761</v>
      </c>
      <c r="AJ163">
        <v>163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 x14ac:dyDescent="0.2">
      <c r="A164">
        <f>ROW(Source!A77)</f>
        <v>77</v>
      </c>
      <c r="B164">
        <v>31303770</v>
      </c>
      <c r="C164">
        <v>31303757</v>
      </c>
      <c r="D164">
        <v>29938389</v>
      </c>
      <c r="E164">
        <v>1</v>
      </c>
      <c r="F164">
        <v>1</v>
      </c>
      <c r="G164">
        <v>1</v>
      </c>
      <c r="H164">
        <v>2</v>
      </c>
      <c r="I164" t="s">
        <v>703</v>
      </c>
      <c r="J164" t="s">
        <v>704</v>
      </c>
      <c r="K164" t="s">
        <v>705</v>
      </c>
      <c r="L164">
        <v>1368</v>
      </c>
      <c r="N164">
        <v>1011</v>
      </c>
      <c r="O164" t="s">
        <v>561</v>
      </c>
      <c r="P164" t="s">
        <v>561</v>
      </c>
      <c r="Q164">
        <v>1</v>
      </c>
      <c r="X164">
        <v>0.71</v>
      </c>
      <c r="Y164">
        <v>0</v>
      </c>
      <c r="Z164">
        <v>12.39</v>
      </c>
      <c r="AA164">
        <v>10.06</v>
      </c>
      <c r="AB164">
        <v>0</v>
      </c>
      <c r="AC164">
        <v>0</v>
      </c>
      <c r="AD164">
        <v>1</v>
      </c>
      <c r="AE164">
        <v>0</v>
      </c>
      <c r="AF164" t="s">
        <v>3</v>
      </c>
      <c r="AG164">
        <v>0.71</v>
      </c>
      <c r="AH164">
        <v>2</v>
      </c>
      <c r="AI164">
        <v>31303762</v>
      </c>
      <c r="AJ164">
        <v>164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 x14ac:dyDescent="0.2">
      <c r="A165">
        <f>ROW(Source!A77)</f>
        <v>77</v>
      </c>
      <c r="B165">
        <v>31303771</v>
      </c>
      <c r="C165">
        <v>31303757</v>
      </c>
      <c r="D165">
        <v>29857538</v>
      </c>
      <c r="E165">
        <v>1</v>
      </c>
      <c r="F165">
        <v>1</v>
      </c>
      <c r="G165">
        <v>1</v>
      </c>
      <c r="H165">
        <v>3</v>
      </c>
      <c r="I165" t="s">
        <v>649</v>
      </c>
      <c r="J165" t="s">
        <v>650</v>
      </c>
      <c r="K165" t="s">
        <v>651</v>
      </c>
      <c r="L165">
        <v>1339</v>
      </c>
      <c r="N165">
        <v>1007</v>
      </c>
      <c r="O165" t="s">
        <v>135</v>
      </c>
      <c r="P165" t="s">
        <v>135</v>
      </c>
      <c r="Q165">
        <v>1</v>
      </c>
      <c r="X165">
        <v>0.51300000000000001</v>
      </c>
      <c r="Y165">
        <v>2.44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0</v>
      </c>
      <c r="AF165" t="s">
        <v>3</v>
      </c>
      <c r="AG165">
        <v>0.51300000000000001</v>
      </c>
      <c r="AH165">
        <v>2</v>
      </c>
      <c r="AI165">
        <v>31303763</v>
      </c>
      <c r="AJ165">
        <v>165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 x14ac:dyDescent="0.2">
      <c r="A166">
        <f>ROW(Source!A77)</f>
        <v>77</v>
      </c>
      <c r="B166">
        <v>31303772</v>
      </c>
      <c r="C166">
        <v>31303757</v>
      </c>
      <c r="D166">
        <v>29853202</v>
      </c>
      <c r="E166">
        <v>17</v>
      </c>
      <c r="F166">
        <v>1</v>
      </c>
      <c r="G166">
        <v>1</v>
      </c>
      <c r="H166">
        <v>3</v>
      </c>
      <c r="I166" t="s">
        <v>785</v>
      </c>
      <c r="J166" t="s">
        <v>3</v>
      </c>
      <c r="K166" t="s">
        <v>786</v>
      </c>
      <c r="L166">
        <v>1348</v>
      </c>
      <c r="N166">
        <v>1009</v>
      </c>
      <c r="O166" t="s">
        <v>37</v>
      </c>
      <c r="P166" t="s">
        <v>37</v>
      </c>
      <c r="Q166">
        <v>1000</v>
      </c>
      <c r="X166">
        <v>0.85499999999999998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 t="s">
        <v>3</v>
      </c>
      <c r="AG166">
        <v>0.85499999999999998</v>
      </c>
      <c r="AH166">
        <v>3</v>
      </c>
      <c r="AI166">
        <v>-1</v>
      </c>
      <c r="AJ166" t="s">
        <v>3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 x14ac:dyDescent="0.2">
      <c r="A167">
        <f>ROW(Source!A77)</f>
        <v>77</v>
      </c>
      <c r="B167">
        <v>31303773</v>
      </c>
      <c r="C167">
        <v>31303757</v>
      </c>
      <c r="D167">
        <v>29852825</v>
      </c>
      <c r="E167">
        <v>17</v>
      </c>
      <c r="F167">
        <v>1</v>
      </c>
      <c r="G167">
        <v>1</v>
      </c>
      <c r="H167">
        <v>3</v>
      </c>
      <c r="I167" t="s">
        <v>255</v>
      </c>
      <c r="J167" t="s">
        <v>3</v>
      </c>
      <c r="K167" t="s">
        <v>256</v>
      </c>
      <c r="L167">
        <v>1348</v>
      </c>
      <c r="N167">
        <v>1009</v>
      </c>
      <c r="O167" t="s">
        <v>37</v>
      </c>
      <c r="P167" t="s">
        <v>37</v>
      </c>
      <c r="Q167">
        <v>1000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1</v>
      </c>
      <c r="AD167">
        <v>0</v>
      </c>
      <c r="AE167">
        <v>0</v>
      </c>
      <c r="AF167" t="s">
        <v>3</v>
      </c>
      <c r="AG167">
        <v>0</v>
      </c>
      <c r="AH167">
        <v>2</v>
      </c>
      <c r="AI167">
        <v>31303765</v>
      </c>
      <c r="AJ167">
        <v>167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 x14ac:dyDescent="0.2">
      <c r="A168">
        <f>ROW(Source!A80)</f>
        <v>80</v>
      </c>
      <c r="B168">
        <v>31303786</v>
      </c>
      <c r="C168">
        <v>31303776</v>
      </c>
      <c r="D168">
        <v>28886301</v>
      </c>
      <c r="E168">
        <v>1</v>
      </c>
      <c r="F168">
        <v>1</v>
      </c>
      <c r="G168">
        <v>1</v>
      </c>
      <c r="H168">
        <v>1</v>
      </c>
      <c r="I168" t="s">
        <v>602</v>
      </c>
      <c r="J168" t="s">
        <v>3</v>
      </c>
      <c r="K168" t="s">
        <v>603</v>
      </c>
      <c r="L168">
        <v>1191</v>
      </c>
      <c r="N168">
        <v>1013</v>
      </c>
      <c r="O168" t="s">
        <v>557</v>
      </c>
      <c r="P168" t="s">
        <v>557</v>
      </c>
      <c r="Q168">
        <v>1</v>
      </c>
      <c r="X168">
        <v>43.56</v>
      </c>
      <c r="Y168">
        <v>0</v>
      </c>
      <c r="Z168">
        <v>0</v>
      </c>
      <c r="AA168">
        <v>0</v>
      </c>
      <c r="AB168">
        <v>8.74</v>
      </c>
      <c r="AC168">
        <v>0</v>
      </c>
      <c r="AD168">
        <v>1</v>
      </c>
      <c r="AE168">
        <v>1</v>
      </c>
      <c r="AF168" t="s">
        <v>62</v>
      </c>
      <c r="AG168">
        <v>50.094000000000001</v>
      </c>
      <c r="AH168">
        <v>2</v>
      </c>
      <c r="AI168">
        <v>31303777</v>
      </c>
      <c r="AJ168">
        <v>168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 x14ac:dyDescent="0.2">
      <c r="A169">
        <f>ROW(Source!A80)</f>
        <v>80</v>
      </c>
      <c r="B169">
        <v>31303787</v>
      </c>
      <c r="C169">
        <v>31303776</v>
      </c>
      <c r="D169">
        <v>28880682</v>
      </c>
      <c r="E169">
        <v>1</v>
      </c>
      <c r="F169">
        <v>1</v>
      </c>
      <c r="G169">
        <v>1</v>
      </c>
      <c r="H169">
        <v>1</v>
      </c>
      <c r="I169" t="s">
        <v>564</v>
      </c>
      <c r="J169" t="s">
        <v>3</v>
      </c>
      <c r="K169" t="s">
        <v>565</v>
      </c>
      <c r="L169">
        <v>1191</v>
      </c>
      <c r="N169">
        <v>1013</v>
      </c>
      <c r="O169" t="s">
        <v>557</v>
      </c>
      <c r="P169" t="s">
        <v>557</v>
      </c>
      <c r="Q169">
        <v>1</v>
      </c>
      <c r="X169">
        <v>0.17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1</v>
      </c>
      <c r="AE169">
        <v>2</v>
      </c>
      <c r="AF169" t="s">
        <v>61</v>
      </c>
      <c r="AG169">
        <v>0.21250000000000002</v>
      </c>
      <c r="AH169">
        <v>2</v>
      </c>
      <c r="AI169">
        <v>31303778</v>
      </c>
      <c r="AJ169">
        <v>169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 x14ac:dyDescent="0.2">
      <c r="A170">
        <f>ROW(Source!A80)</f>
        <v>80</v>
      </c>
      <c r="B170">
        <v>31303788</v>
      </c>
      <c r="C170">
        <v>31303776</v>
      </c>
      <c r="D170">
        <v>29938216</v>
      </c>
      <c r="E170">
        <v>1</v>
      </c>
      <c r="F170">
        <v>1</v>
      </c>
      <c r="G170">
        <v>1</v>
      </c>
      <c r="H170">
        <v>2</v>
      </c>
      <c r="I170" t="s">
        <v>672</v>
      </c>
      <c r="J170" t="s">
        <v>673</v>
      </c>
      <c r="K170" t="s">
        <v>674</v>
      </c>
      <c r="L170">
        <v>1368</v>
      </c>
      <c r="N170">
        <v>1011</v>
      </c>
      <c r="O170" t="s">
        <v>561</v>
      </c>
      <c r="P170" t="s">
        <v>561</v>
      </c>
      <c r="Q170">
        <v>1</v>
      </c>
      <c r="X170">
        <v>0.02</v>
      </c>
      <c r="Y170">
        <v>0</v>
      </c>
      <c r="Z170">
        <v>27.66</v>
      </c>
      <c r="AA170">
        <v>11.6</v>
      </c>
      <c r="AB170">
        <v>0</v>
      </c>
      <c r="AC170">
        <v>0</v>
      </c>
      <c r="AD170">
        <v>1</v>
      </c>
      <c r="AE170">
        <v>0</v>
      </c>
      <c r="AF170" t="s">
        <v>61</v>
      </c>
      <c r="AG170">
        <v>2.5000000000000001E-2</v>
      </c>
      <c r="AH170">
        <v>2</v>
      </c>
      <c r="AI170">
        <v>31303779</v>
      </c>
      <c r="AJ170">
        <v>170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 x14ac:dyDescent="0.2">
      <c r="A171">
        <f>ROW(Source!A80)</f>
        <v>80</v>
      </c>
      <c r="B171">
        <v>31303789</v>
      </c>
      <c r="C171">
        <v>31303776</v>
      </c>
      <c r="D171">
        <v>29939320</v>
      </c>
      <c r="E171">
        <v>1</v>
      </c>
      <c r="F171">
        <v>1</v>
      </c>
      <c r="G171">
        <v>1</v>
      </c>
      <c r="H171">
        <v>2</v>
      </c>
      <c r="I171" t="s">
        <v>579</v>
      </c>
      <c r="J171" t="s">
        <v>580</v>
      </c>
      <c r="K171" t="s">
        <v>581</v>
      </c>
      <c r="L171">
        <v>1368</v>
      </c>
      <c r="N171">
        <v>1011</v>
      </c>
      <c r="O171" t="s">
        <v>561</v>
      </c>
      <c r="P171" t="s">
        <v>561</v>
      </c>
      <c r="Q171">
        <v>1</v>
      </c>
      <c r="X171">
        <v>0.15</v>
      </c>
      <c r="Y171">
        <v>0</v>
      </c>
      <c r="Z171">
        <v>65.709999999999994</v>
      </c>
      <c r="AA171">
        <v>11.6</v>
      </c>
      <c r="AB171">
        <v>0</v>
      </c>
      <c r="AC171">
        <v>0</v>
      </c>
      <c r="AD171">
        <v>1</v>
      </c>
      <c r="AE171">
        <v>0</v>
      </c>
      <c r="AF171" t="s">
        <v>61</v>
      </c>
      <c r="AG171">
        <v>0.1875</v>
      </c>
      <c r="AH171">
        <v>2</v>
      </c>
      <c r="AI171">
        <v>31303780</v>
      </c>
      <c r="AJ171">
        <v>171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 x14ac:dyDescent="0.2">
      <c r="A172">
        <f>ROW(Source!A80)</f>
        <v>80</v>
      </c>
      <c r="B172">
        <v>31303790</v>
      </c>
      <c r="C172">
        <v>31303776</v>
      </c>
      <c r="D172">
        <v>29860934</v>
      </c>
      <c r="E172">
        <v>1</v>
      </c>
      <c r="F172">
        <v>1</v>
      </c>
      <c r="G172">
        <v>1</v>
      </c>
      <c r="H172">
        <v>3</v>
      </c>
      <c r="I172" t="s">
        <v>632</v>
      </c>
      <c r="J172" t="s">
        <v>633</v>
      </c>
      <c r="K172" t="s">
        <v>634</v>
      </c>
      <c r="L172">
        <v>1327</v>
      </c>
      <c r="N172">
        <v>1005</v>
      </c>
      <c r="O172" t="s">
        <v>73</v>
      </c>
      <c r="P172" t="s">
        <v>73</v>
      </c>
      <c r="Q172">
        <v>1</v>
      </c>
      <c r="X172">
        <v>0.84</v>
      </c>
      <c r="Y172">
        <v>72.319999999999993</v>
      </c>
      <c r="Z172">
        <v>0</v>
      </c>
      <c r="AA172">
        <v>0</v>
      </c>
      <c r="AB172">
        <v>0</v>
      </c>
      <c r="AC172">
        <v>0</v>
      </c>
      <c r="AD172">
        <v>1</v>
      </c>
      <c r="AE172">
        <v>0</v>
      </c>
      <c r="AF172" t="s">
        <v>3</v>
      </c>
      <c r="AG172">
        <v>0.84</v>
      </c>
      <c r="AH172">
        <v>2</v>
      </c>
      <c r="AI172">
        <v>31303781</v>
      </c>
      <c r="AJ172">
        <v>172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 x14ac:dyDescent="0.2">
      <c r="A173">
        <f>ROW(Source!A80)</f>
        <v>80</v>
      </c>
      <c r="B173">
        <v>31303791</v>
      </c>
      <c r="C173">
        <v>31303776</v>
      </c>
      <c r="D173">
        <v>29861270</v>
      </c>
      <c r="E173">
        <v>1</v>
      </c>
      <c r="F173">
        <v>1</v>
      </c>
      <c r="G173">
        <v>1</v>
      </c>
      <c r="H173">
        <v>3</v>
      </c>
      <c r="I173" t="s">
        <v>635</v>
      </c>
      <c r="J173" t="s">
        <v>636</v>
      </c>
      <c r="K173" t="s">
        <v>637</v>
      </c>
      <c r="L173">
        <v>1346</v>
      </c>
      <c r="N173">
        <v>1009</v>
      </c>
      <c r="O173" t="s">
        <v>184</v>
      </c>
      <c r="P173" t="s">
        <v>184</v>
      </c>
      <c r="Q173">
        <v>1</v>
      </c>
      <c r="X173">
        <v>0.31</v>
      </c>
      <c r="Y173">
        <v>1.82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 t="s">
        <v>3</v>
      </c>
      <c r="AG173">
        <v>0.31</v>
      </c>
      <c r="AH173">
        <v>2</v>
      </c>
      <c r="AI173">
        <v>31303782</v>
      </c>
      <c r="AJ173">
        <v>173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 x14ac:dyDescent="0.2">
      <c r="A174">
        <f>ROW(Source!A80)</f>
        <v>80</v>
      </c>
      <c r="B174">
        <v>31303792</v>
      </c>
      <c r="C174">
        <v>31303776</v>
      </c>
      <c r="D174">
        <v>29853307</v>
      </c>
      <c r="E174">
        <v>17</v>
      </c>
      <c r="F174">
        <v>1</v>
      </c>
      <c r="G174">
        <v>1</v>
      </c>
      <c r="H174">
        <v>3</v>
      </c>
      <c r="I174" t="s">
        <v>782</v>
      </c>
      <c r="J174" t="s">
        <v>3</v>
      </c>
      <c r="K174" t="s">
        <v>783</v>
      </c>
      <c r="L174">
        <v>1348</v>
      </c>
      <c r="N174">
        <v>1009</v>
      </c>
      <c r="O174" t="s">
        <v>37</v>
      </c>
      <c r="P174" t="s">
        <v>37</v>
      </c>
      <c r="Q174">
        <v>1000</v>
      </c>
      <c r="X174">
        <v>0.03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 t="s">
        <v>3</v>
      </c>
      <c r="AG174">
        <v>0.03</v>
      </c>
      <c r="AH174">
        <v>3</v>
      </c>
      <c r="AI174">
        <v>-1</v>
      </c>
      <c r="AJ174" t="s">
        <v>3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 x14ac:dyDescent="0.2">
      <c r="A175">
        <f>ROW(Source!A80)</f>
        <v>80</v>
      </c>
      <c r="B175">
        <v>31303793</v>
      </c>
      <c r="C175">
        <v>31303776</v>
      </c>
      <c r="D175">
        <v>29852825</v>
      </c>
      <c r="E175">
        <v>17</v>
      </c>
      <c r="F175">
        <v>1</v>
      </c>
      <c r="G175">
        <v>1</v>
      </c>
      <c r="H175">
        <v>3</v>
      </c>
      <c r="I175" t="s">
        <v>255</v>
      </c>
      <c r="J175" t="s">
        <v>3</v>
      </c>
      <c r="K175" t="s">
        <v>256</v>
      </c>
      <c r="L175">
        <v>1348</v>
      </c>
      <c r="N175">
        <v>1009</v>
      </c>
      <c r="O175" t="s">
        <v>37</v>
      </c>
      <c r="P175" t="s">
        <v>37</v>
      </c>
      <c r="Q175">
        <v>1000</v>
      </c>
      <c r="X175">
        <v>0.02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 t="s">
        <v>3</v>
      </c>
      <c r="AG175">
        <v>0.02</v>
      </c>
      <c r="AH175">
        <v>3</v>
      </c>
      <c r="AI175">
        <v>-1</v>
      </c>
      <c r="AJ175" t="s">
        <v>3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 x14ac:dyDescent="0.2">
      <c r="A176">
        <f>ROW(Source!A80)</f>
        <v>80</v>
      </c>
      <c r="B176">
        <v>31303794</v>
      </c>
      <c r="C176">
        <v>31303776</v>
      </c>
      <c r="D176">
        <v>29894985</v>
      </c>
      <c r="E176">
        <v>1</v>
      </c>
      <c r="F176">
        <v>1</v>
      </c>
      <c r="G176">
        <v>1</v>
      </c>
      <c r="H176">
        <v>3</v>
      </c>
      <c r="I176" t="s">
        <v>675</v>
      </c>
      <c r="J176" t="s">
        <v>676</v>
      </c>
      <c r="K176" t="s">
        <v>677</v>
      </c>
      <c r="L176">
        <v>1348</v>
      </c>
      <c r="N176">
        <v>1009</v>
      </c>
      <c r="O176" t="s">
        <v>37</v>
      </c>
      <c r="P176" t="s">
        <v>37</v>
      </c>
      <c r="Q176">
        <v>1000</v>
      </c>
      <c r="X176">
        <v>5.0999999999999997E-2</v>
      </c>
      <c r="Y176">
        <v>11397.1</v>
      </c>
      <c r="Z176">
        <v>0</v>
      </c>
      <c r="AA176">
        <v>0</v>
      </c>
      <c r="AB176">
        <v>0</v>
      </c>
      <c r="AC176">
        <v>0</v>
      </c>
      <c r="AD176">
        <v>1</v>
      </c>
      <c r="AE176">
        <v>0</v>
      </c>
      <c r="AF176" t="s">
        <v>3</v>
      </c>
      <c r="AG176">
        <v>5.0999999999999997E-2</v>
      </c>
      <c r="AH176">
        <v>2</v>
      </c>
      <c r="AI176">
        <v>31303785</v>
      </c>
      <c r="AJ176">
        <v>176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 x14ac:dyDescent="0.2">
      <c r="A177">
        <f>ROW(Source!A84)</f>
        <v>84</v>
      </c>
      <c r="B177">
        <v>31303804</v>
      </c>
      <c r="C177">
        <v>31303798</v>
      </c>
      <c r="D177">
        <v>28883954</v>
      </c>
      <c r="E177">
        <v>1</v>
      </c>
      <c r="F177">
        <v>1</v>
      </c>
      <c r="G177">
        <v>1</v>
      </c>
      <c r="H177">
        <v>1</v>
      </c>
      <c r="I177" t="s">
        <v>687</v>
      </c>
      <c r="J177" t="s">
        <v>3</v>
      </c>
      <c r="K177" t="s">
        <v>688</v>
      </c>
      <c r="L177">
        <v>1191</v>
      </c>
      <c r="N177">
        <v>1013</v>
      </c>
      <c r="O177" t="s">
        <v>557</v>
      </c>
      <c r="P177" t="s">
        <v>557</v>
      </c>
      <c r="Q177">
        <v>1</v>
      </c>
      <c r="X177">
        <v>77.72</v>
      </c>
      <c r="Y177">
        <v>0</v>
      </c>
      <c r="Z177">
        <v>0</v>
      </c>
      <c r="AA177">
        <v>0</v>
      </c>
      <c r="AB177">
        <v>8.09</v>
      </c>
      <c r="AC177">
        <v>0</v>
      </c>
      <c r="AD177">
        <v>1</v>
      </c>
      <c r="AE177">
        <v>1</v>
      </c>
      <c r="AF177" t="s">
        <v>3</v>
      </c>
      <c r="AG177">
        <v>77.72</v>
      </c>
      <c r="AH177">
        <v>2</v>
      </c>
      <c r="AI177">
        <v>31303799</v>
      </c>
      <c r="AJ177">
        <v>177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 x14ac:dyDescent="0.2">
      <c r="A178">
        <f>ROW(Source!A84)</f>
        <v>84</v>
      </c>
      <c r="B178">
        <v>31303805</v>
      </c>
      <c r="C178">
        <v>31303798</v>
      </c>
      <c r="D178">
        <v>28880682</v>
      </c>
      <c r="E178">
        <v>1</v>
      </c>
      <c r="F178">
        <v>1</v>
      </c>
      <c r="G178">
        <v>1</v>
      </c>
      <c r="H178">
        <v>1</v>
      </c>
      <c r="I178" t="s">
        <v>564</v>
      </c>
      <c r="J178" t="s">
        <v>3</v>
      </c>
      <c r="K178" t="s">
        <v>565</v>
      </c>
      <c r="L178">
        <v>1191</v>
      </c>
      <c r="N178">
        <v>1013</v>
      </c>
      <c r="O178" t="s">
        <v>557</v>
      </c>
      <c r="P178" t="s">
        <v>557</v>
      </c>
      <c r="Q178">
        <v>1</v>
      </c>
      <c r="X178">
        <v>16.850000000000001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1</v>
      </c>
      <c r="AE178">
        <v>2</v>
      </c>
      <c r="AF178" t="s">
        <v>3</v>
      </c>
      <c r="AG178">
        <v>16.850000000000001</v>
      </c>
      <c r="AH178">
        <v>2</v>
      </c>
      <c r="AI178">
        <v>31303800</v>
      </c>
      <c r="AJ178">
        <v>178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  <row r="179" spans="1:44" x14ac:dyDescent="0.2">
      <c r="A179">
        <f>ROW(Source!A84)</f>
        <v>84</v>
      </c>
      <c r="B179">
        <v>31303806</v>
      </c>
      <c r="C179">
        <v>31303798</v>
      </c>
      <c r="D179">
        <v>29937124</v>
      </c>
      <c r="E179">
        <v>1</v>
      </c>
      <c r="F179">
        <v>1</v>
      </c>
      <c r="G179">
        <v>1</v>
      </c>
      <c r="H179">
        <v>2</v>
      </c>
      <c r="I179" t="s">
        <v>689</v>
      </c>
      <c r="J179" t="s">
        <v>690</v>
      </c>
      <c r="K179" t="s">
        <v>691</v>
      </c>
      <c r="L179">
        <v>1368</v>
      </c>
      <c r="N179">
        <v>1011</v>
      </c>
      <c r="O179" t="s">
        <v>561</v>
      </c>
      <c r="P179" t="s">
        <v>561</v>
      </c>
      <c r="Q179">
        <v>1</v>
      </c>
      <c r="X179">
        <v>4.51</v>
      </c>
      <c r="Y179">
        <v>0</v>
      </c>
      <c r="Z179">
        <v>79.069999999999993</v>
      </c>
      <c r="AA179">
        <v>13.5</v>
      </c>
      <c r="AB179">
        <v>0</v>
      </c>
      <c r="AC179">
        <v>0</v>
      </c>
      <c r="AD179">
        <v>1</v>
      </c>
      <c r="AE179">
        <v>0</v>
      </c>
      <c r="AF179" t="s">
        <v>3</v>
      </c>
      <c r="AG179">
        <v>4.51</v>
      </c>
      <c r="AH179">
        <v>2</v>
      </c>
      <c r="AI179">
        <v>31303801</v>
      </c>
      <c r="AJ179">
        <v>179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</row>
    <row r="180" spans="1:44" x14ac:dyDescent="0.2">
      <c r="A180">
        <f>ROW(Source!A84)</f>
        <v>84</v>
      </c>
      <c r="B180">
        <v>31303807</v>
      </c>
      <c r="C180">
        <v>31303798</v>
      </c>
      <c r="D180">
        <v>29937239</v>
      </c>
      <c r="E180">
        <v>1</v>
      </c>
      <c r="F180">
        <v>1</v>
      </c>
      <c r="G180">
        <v>1</v>
      </c>
      <c r="H180">
        <v>2</v>
      </c>
      <c r="I180" t="s">
        <v>692</v>
      </c>
      <c r="J180" t="s">
        <v>693</v>
      </c>
      <c r="K180" t="s">
        <v>694</v>
      </c>
      <c r="L180">
        <v>1368</v>
      </c>
      <c r="N180">
        <v>1011</v>
      </c>
      <c r="O180" t="s">
        <v>561</v>
      </c>
      <c r="P180" t="s">
        <v>561</v>
      </c>
      <c r="Q180">
        <v>1</v>
      </c>
      <c r="X180">
        <v>12.34</v>
      </c>
      <c r="Y180">
        <v>0</v>
      </c>
      <c r="Z180">
        <v>115.27</v>
      </c>
      <c r="AA180">
        <v>13.5</v>
      </c>
      <c r="AB180">
        <v>0</v>
      </c>
      <c r="AC180">
        <v>0</v>
      </c>
      <c r="AD180">
        <v>1</v>
      </c>
      <c r="AE180">
        <v>0</v>
      </c>
      <c r="AF180" t="s">
        <v>3</v>
      </c>
      <c r="AG180">
        <v>12.34</v>
      </c>
      <c r="AH180">
        <v>2</v>
      </c>
      <c r="AI180">
        <v>31303802</v>
      </c>
      <c r="AJ180">
        <v>180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</row>
    <row r="181" spans="1:44" x14ac:dyDescent="0.2">
      <c r="A181">
        <f>ROW(Source!A84)</f>
        <v>84</v>
      </c>
      <c r="B181">
        <v>31303808</v>
      </c>
      <c r="C181">
        <v>31303798</v>
      </c>
      <c r="D181">
        <v>29939163</v>
      </c>
      <c r="E181">
        <v>1</v>
      </c>
      <c r="F181">
        <v>1</v>
      </c>
      <c r="G181">
        <v>1</v>
      </c>
      <c r="H181">
        <v>2</v>
      </c>
      <c r="I181" t="s">
        <v>695</v>
      </c>
      <c r="J181" t="s">
        <v>696</v>
      </c>
      <c r="K181" t="s">
        <v>697</v>
      </c>
      <c r="L181">
        <v>1368</v>
      </c>
      <c r="N181">
        <v>1011</v>
      </c>
      <c r="O181" t="s">
        <v>561</v>
      </c>
      <c r="P181" t="s">
        <v>561</v>
      </c>
      <c r="Q181">
        <v>1</v>
      </c>
      <c r="X181">
        <v>1.98</v>
      </c>
      <c r="Y181">
        <v>0</v>
      </c>
      <c r="Z181">
        <v>8</v>
      </c>
      <c r="AA181">
        <v>0</v>
      </c>
      <c r="AB181">
        <v>0</v>
      </c>
      <c r="AC181">
        <v>0</v>
      </c>
      <c r="AD181">
        <v>1</v>
      </c>
      <c r="AE181">
        <v>0</v>
      </c>
      <c r="AF181" t="s">
        <v>3</v>
      </c>
      <c r="AG181">
        <v>1.98</v>
      </c>
      <c r="AH181">
        <v>2</v>
      </c>
      <c r="AI181">
        <v>31303803</v>
      </c>
      <c r="AJ181">
        <v>181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</row>
    <row r="182" spans="1:44" x14ac:dyDescent="0.2">
      <c r="A182">
        <f>ROW(Source!A85)</f>
        <v>85</v>
      </c>
      <c r="B182">
        <v>31303811</v>
      </c>
      <c r="C182">
        <v>31303809</v>
      </c>
      <c r="D182">
        <v>28880804</v>
      </c>
      <c r="E182">
        <v>1</v>
      </c>
      <c r="F182">
        <v>1</v>
      </c>
      <c r="G182">
        <v>1</v>
      </c>
      <c r="H182">
        <v>1</v>
      </c>
      <c r="I182" t="s">
        <v>555</v>
      </c>
      <c r="J182" t="s">
        <v>3</v>
      </c>
      <c r="K182" t="s">
        <v>556</v>
      </c>
      <c r="L182">
        <v>1191</v>
      </c>
      <c r="N182">
        <v>1013</v>
      </c>
      <c r="O182" t="s">
        <v>557</v>
      </c>
      <c r="P182" t="s">
        <v>557</v>
      </c>
      <c r="Q182">
        <v>1</v>
      </c>
      <c r="X182">
        <v>118</v>
      </c>
      <c r="Y182">
        <v>0</v>
      </c>
      <c r="Z182">
        <v>0</v>
      </c>
      <c r="AA182">
        <v>0</v>
      </c>
      <c r="AB182">
        <v>7.8</v>
      </c>
      <c r="AC182">
        <v>0</v>
      </c>
      <c r="AD182">
        <v>1</v>
      </c>
      <c r="AE182">
        <v>1</v>
      </c>
      <c r="AF182" t="s">
        <v>3</v>
      </c>
      <c r="AG182">
        <v>118</v>
      </c>
      <c r="AH182">
        <v>2</v>
      </c>
      <c r="AI182">
        <v>31303810</v>
      </c>
      <c r="AJ182">
        <v>182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</row>
    <row r="183" spans="1:44" x14ac:dyDescent="0.2">
      <c r="A183">
        <f>ROW(Source!A86)</f>
        <v>86</v>
      </c>
      <c r="B183">
        <v>31303820</v>
      </c>
      <c r="C183">
        <v>31303812</v>
      </c>
      <c r="D183">
        <v>28885386</v>
      </c>
      <c r="E183">
        <v>1</v>
      </c>
      <c r="F183">
        <v>1</v>
      </c>
      <c r="G183">
        <v>1</v>
      </c>
      <c r="H183">
        <v>1</v>
      </c>
      <c r="I183" t="s">
        <v>652</v>
      </c>
      <c r="J183" t="s">
        <v>3</v>
      </c>
      <c r="K183" t="s">
        <v>653</v>
      </c>
      <c r="L183">
        <v>1191</v>
      </c>
      <c r="N183">
        <v>1013</v>
      </c>
      <c r="O183" t="s">
        <v>557</v>
      </c>
      <c r="P183" t="s">
        <v>557</v>
      </c>
      <c r="Q183">
        <v>1</v>
      </c>
      <c r="X183">
        <v>3.41</v>
      </c>
      <c r="Y183">
        <v>0</v>
      </c>
      <c r="Z183">
        <v>0</v>
      </c>
      <c r="AA183">
        <v>0</v>
      </c>
      <c r="AB183">
        <v>8.64</v>
      </c>
      <c r="AC183">
        <v>0</v>
      </c>
      <c r="AD183">
        <v>1</v>
      </c>
      <c r="AE183">
        <v>1</v>
      </c>
      <c r="AF183" t="s">
        <v>3</v>
      </c>
      <c r="AG183">
        <v>3.41</v>
      </c>
      <c r="AH183">
        <v>2</v>
      </c>
      <c r="AI183">
        <v>31303813</v>
      </c>
      <c r="AJ183">
        <v>183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</row>
    <row r="184" spans="1:44" x14ac:dyDescent="0.2">
      <c r="A184">
        <f>ROW(Source!A86)</f>
        <v>86</v>
      </c>
      <c r="B184">
        <v>31303821</v>
      </c>
      <c r="C184">
        <v>31303812</v>
      </c>
      <c r="D184">
        <v>28880682</v>
      </c>
      <c r="E184">
        <v>1</v>
      </c>
      <c r="F184">
        <v>1</v>
      </c>
      <c r="G184">
        <v>1</v>
      </c>
      <c r="H184">
        <v>1</v>
      </c>
      <c r="I184" t="s">
        <v>564</v>
      </c>
      <c r="J184" t="s">
        <v>3</v>
      </c>
      <c r="K184" t="s">
        <v>565</v>
      </c>
      <c r="L184">
        <v>1191</v>
      </c>
      <c r="N184">
        <v>1013</v>
      </c>
      <c r="O184" t="s">
        <v>557</v>
      </c>
      <c r="P184" t="s">
        <v>557</v>
      </c>
      <c r="Q184">
        <v>1</v>
      </c>
      <c r="X184">
        <v>0.3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1</v>
      </c>
      <c r="AE184">
        <v>2</v>
      </c>
      <c r="AF184" t="s">
        <v>3</v>
      </c>
      <c r="AG184">
        <v>0.3</v>
      </c>
      <c r="AH184">
        <v>2</v>
      </c>
      <c r="AI184">
        <v>31303814</v>
      </c>
      <c r="AJ184">
        <v>184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</row>
    <row r="185" spans="1:44" x14ac:dyDescent="0.2">
      <c r="A185">
        <f>ROW(Source!A86)</f>
        <v>86</v>
      </c>
      <c r="B185">
        <v>31303822</v>
      </c>
      <c r="C185">
        <v>31303812</v>
      </c>
      <c r="D185">
        <v>29938151</v>
      </c>
      <c r="E185">
        <v>1</v>
      </c>
      <c r="F185">
        <v>1</v>
      </c>
      <c r="G185">
        <v>1</v>
      </c>
      <c r="H185">
        <v>2</v>
      </c>
      <c r="I185" t="s">
        <v>700</v>
      </c>
      <c r="J185" t="s">
        <v>701</v>
      </c>
      <c r="K185" t="s">
        <v>702</v>
      </c>
      <c r="L185">
        <v>1368</v>
      </c>
      <c r="N185">
        <v>1011</v>
      </c>
      <c r="O185" t="s">
        <v>561</v>
      </c>
      <c r="P185" t="s">
        <v>561</v>
      </c>
      <c r="Q185">
        <v>1</v>
      </c>
      <c r="X185">
        <v>0.08</v>
      </c>
      <c r="Y185">
        <v>0</v>
      </c>
      <c r="Z185">
        <v>89.99</v>
      </c>
      <c r="AA185">
        <v>10.06</v>
      </c>
      <c r="AB185">
        <v>0</v>
      </c>
      <c r="AC185">
        <v>0</v>
      </c>
      <c r="AD185">
        <v>1</v>
      </c>
      <c r="AE185">
        <v>0</v>
      </c>
      <c r="AF185" t="s">
        <v>3</v>
      </c>
      <c r="AG185">
        <v>0.08</v>
      </c>
      <c r="AH185">
        <v>2</v>
      </c>
      <c r="AI185">
        <v>31303815</v>
      </c>
      <c r="AJ185">
        <v>185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</row>
    <row r="186" spans="1:44" x14ac:dyDescent="0.2">
      <c r="A186">
        <f>ROW(Source!A86)</f>
        <v>86</v>
      </c>
      <c r="B186">
        <v>31303823</v>
      </c>
      <c r="C186">
        <v>31303812</v>
      </c>
      <c r="D186">
        <v>29938657</v>
      </c>
      <c r="E186">
        <v>1</v>
      </c>
      <c r="F186">
        <v>1</v>
      </c>
      <c r="G186">
        <v>1</v>
      </c>
      <c r="H186">
        <v>2</v>
      </c>
      <c r="I186" t="s">
        <v>706</v>
      </c>
      <c r="J186" t="s">
        <v>707</v>
      </c>
      <c r="K186" t="s">
        <v>708</v>
      </c>
      <c r="L186">
        <v>1368</v>
      </c>
      <c r="N186">
        <v>1011</v>
      </c>
      <c r="O186" t="s">
        <v>561</v>
      </c>
      <c r="P186" t="s">
        <v>561</v>
      </c>
      <c r="Q186">
        <v>1</v>
      </c>
      <c r="X186">
        <v>0.44</v>
      </c>
      <c r="Y186">
        <v>0</v>
      </c>
      <c r="Z186">
        <v>0.55000000000000004</v>
      </c>
      <c r="AA186">
        <v>0</v>
      </c>
      <c r="AB186">
        <v>0</v>
      </c>
      <c r="AC186">
        <v>0</v>
      </c>
      <c r="AD186">
        <v>1</v>
      </c>
      <c r="AE186">
        <v>0</v>
      </c>
      <c r="AF186" t="s">
        <v>3</v>
      </c>
      <c r="AG186">
        <v>0.44</v>
      </c>
      <c r="AH186">
        <v>2</v>
      </c>
      <c r="AI186">
        <v>31303816</v>
      </c>
      <c r="AJ186">
        <v>186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</row>
    <row r="187" spans="1:44" x14ac:dyDescent="0.2">
      <c r="A187">
        <f>ROW(Source!A86)</f>
        <v>86</v>
      </c>
      <c r="B187">
        <v>31303824</v>
      </c>
      <c r="C187">
        <v>31303812</v>
      </c>
      <c r="D187">
        <v>29939644</v>
      </c>
      <c r="E187">
        <v>1</v>
      </c>
      <c r="F187">
        <v>1</v>
      </c>
      <c r="G187">
        <v>1</v>
      </c>
      <c r="H187">
        <v>2</v>
      </c>
      <c r="I187" t="s">
        <v>709</v>
      </c>
      <c r="J187" t="s">
        <v>710</v>
      </c>
      <c r="K187" t="s">
        <v>711</v>
      </c>
      <c r="L187">
        <v>1368</v>
      </c>
      <c r="N187">
        <v>1011</v>
      </c>
      <c r="O187" t="s">
        <v>561</v>
      </c>
      <c r="P187" t="s">
        <v>561</v>
      </c>
      <c r="Q187">
        <v>1</v>
      </c>
      <c r="X187">
        <v>0.22</v>
      </c>
      <c r="Y187">
        <v>0</v>
      </c>
      <c r="Z187">
        <v>90</v>
      </c>
      <c r="AA187">
        <v>10.06</v>
      </c>
      <c r="AB187">
        <v>0</v>
      </c>
      <c r="AC187">
        <v>0</v>
      </c>
      <c r="AD187">
        <v>1</v>
      </c>
      <c r="AE187">
        <v>0</v>
      </c>
      <c r="AF187" t="s">
        <v>3</v>
      </c>
      <c r="AG187">
        <v>0.22</v>
      </c>
      <c r="AH187">
        <v>2</v>
      </c>
      <c r="AI187">
        <v>31303817</v>
      </c>
      <c r="AJ187">
        <v>187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</row>
    <row r="188" spans="1:44" x14ac:dyDescent="0.2">
      <c r="A188">
        <f>ROW(Source!A86)</f>
        <v>86</v>
      </c>
      <c r="B188">
        <v>31303825</v>
      </c>
      <c r="C188">
        <v>31303812</v>
      </c>
      <c r="D188">
        <v>29857538</v>
      </c>
      <c r="E188">
        <v>1</v>
      </c>
      <c r="F188">
        <v>1</v>
      </c>
      <c r="G188">
        <v>1</v>
      </c>
      <c r="H188">
        <v>3</v>
      </c>
      <c r="I188" t="s">
        <v>649</v>
      </c>
      <c r="J188" t="s">
        <v>650</v>
      </c>
      <c r="K188" t="s">
        <v>651</v>
      </c>
      <c r="L188">
        <v>1339</v>
      </c>
      <c r="N188">
        <v>1007</v>
      </c>
      <c r="O188" t="s">
        <v>135</v>
      </c>
      <c r="P188" t="s">
        <v>135</v>
      </c>
      <c r="Q188">
        <v>1</v>
      </c>
      <c r="X188">
        <v>0.15</v>
      </c>
      <c r="Y188">
        <v>2.44</v>
      </c>
      <c r="Z188">
        <v>0</v>
      </c>
      <c r="AA188">
        <v>0</v>
      </c>
      <c r="AB188">
        <v>0</v>
      </c>
      <c r="AC188">
        <v>0</v>
      </c>
      <c r="AD188">
        <v>1</v>
      </c>
      <c r="AE188">
        <v>0</v>
      </c>
      <c r="AF188" t="s">
        <v>3</v>
      </c>
      <c r="AG188">
        <v>0.15</v>
      </c>
      <c r="AH188">
        <v>2</v>
      </c>
      <c r="AI188">
        <v>31303818</v>
      </c>
      <c r="AJ188">
        <v>188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</row>
    <row r="189" spans="1:44" x14ac:dyDescent="0.2">
      <c r="A189">
        <f>ROW(Source!A86)</f>
        <v>86</v>
      </c>
      <c r="B189">
        <v>31303826</v>
      </c>
      <c r="C189">
        <v>31303812</v>
      </c>
      <c r="D189">
        <v>29851835</v>
      </c>
      <c r="E189">
        <v>17</v>
      </c>
      <c r="F189">
        <v>1</v>
      </c>
      <c r="G189">
        <v>1</v>
      </c>
      <c r="H189">
        <v>3</v>
      </c>
      <c r="I189" t="s">
        <v>339</v>
      </c>
      <c r="J189" t="s">
        <v>3</v>
      </c>
      <c r="K189" t="s">
        <v>340</v>
      </c>
      <c r="L189">
        <v>1339</v>
      </c>
      <c r="N189">
        <v>1007</v>
      </c>
      <c r="O189" t="s">
        <v>135</v>
      </c>
      <c r="P189" t="s">
        <v>135</v>
      </c>
      <c r="Q189">
        <v>1</v>
      </c>
      <c r="X189">
        <v>1.2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 t="s">
        <v>3</v>
      </c>
      <c r="AG189">
        <v>1.2</v>
      </c>
      <c r="AH189">
        <v>3</v>
      </c>
      <c r="AI189">
        <v>-1</v>
      </c>
      <c r="AJ189" t="s">
        <v>3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</row>
    <row r="190" spans="1:44" x14ac:dyDescent="0.2">
      <c r="A190">
        <f>ROW(Source!A88)</f>
        <v>88</v>
      </c>
      <c r="B190">
        <v>31303839</v>
      </c>
      <c r="C190">
        <v>31303828</v>
      </c>
      <c r="D190">
        <v>28880784</v>
      </c>
      <c r="E190">
        <v>1</v>
      </c>
      <c r="F190">
        <v>1</v>
      </c>
      <c r="G190">
        <v>1</v>
      </c>
      <c r="H190">
        <v>1</v>
      </c>
      <c r="I190" t="s">
        <v>712</v>
      </c>
      <c r="J190" t="s">
        <v>3</v>
      </c>
      <c r="K190" t="s">
        <v>713</v>
      </c>
      <c r="L190">
        <v>1191</v>
      </c>
      <c r="N190">
        <v>1013</v>
      </c>
      <c r="O190" t="s">
        <v>557</v>
      </c>
      <c r="P190" t="s">
        <v>557</v>
      </c>
      <c r="Q190">
        <v>1</v>
      </c>
      <c r="X190">
        <v>3.73</v>
      </c>
      <c r="Y190">
        <v>0</v>
      </c>
      <c r="Z190">
        <v>0</v>
      </c>
      <c r="AA190">
        <v>0</v>
      </c>
      <c r="AB190">
        <v>8.86</v>
      </c>
      <c r="AC190">
        <v>0</v>
      </c>
      <c r="AD190">
        <v>1</v>
      </c>
      <c r="AE190">
        <v>1</v>
      </c>
      <c r="AF190" t="s">
        <v>3</v>
      </c>
      <c r="AG190">
        <v>3.73</v>
      </c>
      <c r="AH190">
        <v>2</v>
      </c>
      <c r="AI190">
        <v>31303829</v>
      </c>
      <c r="AJ190">
        <v>190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</row>
    <row r="191" spans="1:44" x14ac:dyDescent="0.2">
      <c r="A191">
        <f>ROW(Source!A88)</f>
        <v>88</v>
      </c>
      <c r="B191">
        <v>31303840</v>
      </c>
      <c r="C191">
        <v>31303828</v>
      </c>
      <c r="D191">
        <v>28880682</v>
      </c>
      <c r="E191">
        <v>1</v>
      </c>
      <c r="F191">
        <v>1</v>
      </c>
      <c r="G191">
        <v>1</v>
      </c>
      <c r="H191">
        <v>1</v>
      </c>
      <c r="I191" t="s">
        <v>564</v>
      </c>
      <c r="J191" t="s">
        <v>3</v>
      </c>
      <c r="K191" t="s">
        <v>565</v>
      </c>
      <c r="L191">
        <v>1191</v>
      </c>
      <c r="N191">
        <v>1013</v>
      </c>
      <c r="O191" t="s">
        <v>557</v>
      </c>
      <c r="P191" t="s">
        <v>557</v>
      </c>
      <c r="Q191">
        <v>1</v>
      </c>
      <c r="X191">
        <v>0.55000000000000004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1</v>
      </c>
      <c r="AE191">
        <v>2</v>
      </c>
      <c r="AF191" t="s">
        <v>3</v>
      </c>
      <c r="AG191">
        <v>0.55000000000000004</v>
      </c>
      <c r="AH191">
        <v>2</v>
      </c>
      <c r="AI191">
        <v>31303830</v>
      </c>
      <c r="AJ191">
        <v>191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</row>
    <row r="192" spans="1:44" x14ac:dyDescent="0.2">
      <c r="A192">
        <f>ROW(Source!A88)</f>
        <v>88</v>
      </c>
      <c r="B192">
        <v>31303841</v>
      </c>
      <c r="C192">
        <v>31303828</v>
      </c>
      <c r="D192">
        <v>29938151</v>
      </c>
      <c r="E192">
        <v>1</v>
      </c>
      <c r="F192">
        <v>1</v>
      </c>
      <c r="G192">
        <v>1</v>
      </c>
      <c r="H192">
        <v>2</v>
      </c>
      <c r="I192" t="s">
        <v>700</v>
      </c>
      <c r="J192" t="s">
        <v>701</v>
      </c>
      <c r="K192" t="s">
        <v>702</v>
      </c>
      <c r="L192">
        <v>1368</v>
      </c>
      <c r="N192">
        <v>1011</v>
      </c>
      <c r="O192" t="s">
        <v>561</v>
      </c>
      <c r="P192" t="s">
        <v>561</v>
      </c>
      <c r="Q192">
        <v>1</v>
      </c>
      <c r="X192">
        <v>0.09</v>
      </c>
      <c r="Y192">
        <v>0</v>
      </c>
      <c r="Z192">
        <v>89.99</v>
      </c>
      <c r="AA192">
        <v>10.06</v>
      </c>
      <c r="AB192">
        <v>0</v>
      </c>
      <c r="AC192">
        <v>0</v>
      </c>
      <c r="AD192">
        <v>1</v>
      </c>
      <c r="AE192">
        <v>0</v>
      </c>
      <c r="AF192" t="s">
        <v>3</v>
      </c>
      <c r="AG192">
        <v>0.09</v>
      </c>
      <c r="AH192">
        <v>2</v>
      </c>
      <c r="AI192">
        <v>31303831</v>
      </c>
      <c r="AJ192">
        <v>192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</row>
    <row r="193" spans="1:44" x14ac:dyDescent="0.2">
      <c r="A193">
        <f>ROW(Source!A88)</f>
        <v>88</v>
      </c>
      <c r="B193">
        <v>31303842</v>
      </c>
      <c r="C193">
        <v>31303828</v>
      </c>
      <c r="D193">
        <v>29938657</v>
      </c>
      <c r="E193">
        <v>1</v>
      </c>
      <c r="F193">
        <v>1</v>
      </c>
      <c r="G193">
        <v>1</v>
      </c>
      <c r="H193">
        <v>2</v>
      </c>
      <c r="I193" t="s">
        <v>706</v>
      </c>
      <c r="J193" t="s">
        <v>707</v>
      </c>
      <c r="K193" t="s">
        <v>708</v>
      </c>
      <c r="L193">
        <v>1368</v>
      </c>
      <c r="N193">
        <v>1011</v>
      </c>
      <c r="O193" t="s">
        <v>561</v>
      </c>
      <c r="P193" t="s">
        <v>561</v>
      </c>
      <c r="Q193">
        <v>1</v>
      </c>
      <c r="X193">
        <v>0.93</v>
      </c>
      <c r="Y193">
        <v>0</v>
      </c>
      <c r="Z193">
        <v>0.55000000000000004</v>
      </c>
      <c r="AA193">
        <v>0</v>
      </c>
      <c r="AB193">
        <v>0</v>
      </c>
      <c r="AC193">
        <v>0</v>
      </c>
      <c r="AD193">
        <v>1</v>
      </c>
      <c r="AE193">
        <v>0</v>
      </c>
      <c r="AF193" t="s">
        <v>3</v>
      </c>
      <c r="AG193">
        <v>0.93</v>
      </c>
      <c r="AH193">
        <v>2</v>
      </c>
      <c r="AI193">
        <v>31303832</v>
      </c>
      <c r="AJ193">
        <v>193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</row>
    <row r="194" spans="1:44" x14ac:dyDescent="0.2">
      <c r="A194">
        <f>ROW(Source!A88)</f>
        <v>88</v>
      </c>
      <c r="B194">
        <v>31303843</v>
      </c>
      <c r="C194">
        <v>31303828</v>
      </c>
      <c r="D194">
        <v>29939644</v>
      </c>
      <c r="E194">
        <v>1</v>
      </c>
      <c r="F194">
        <v>1</v>
      </c>
      <c r="G194">
        <v>1</v>
      </c>
      <c r="H194">
        <v>2</v>
      </c>
      <c r="I194" t="s">
        <v>709</v>
      </c>
      <c r="J194" t="s">
        <v>710</v>
      </c>
      <c r="K194" t="s">
        <v>711</v>
      </c>
      <c r="L194">
        <v>1368</v>
      </c>
      <c r="N194">
        <v>1011</v>
      </c>
      <c r="O194" t="s">
        <v>561</v>
      </c>
      <c r="P194" t="s">
        <v>561</v>
      </c>
      <c r="Q194">
        <v>1</v>
      </c>
      <c r="X194">
        <v>0.46</v>
      </c>
      <c r="Y194">
        <v>0</v>
      </c>
      <c r="Z194">
        <v>90</v>
      </c>
      <c r="AA194">
        <v>10.06</v>
      </c>
      <c r="AB194">
        <v>0</v>
      </c>
      <c r="AC194">
        <v>0</v>
      </c>
      <c r="AD194">
        <v>1</v>
      </c>
      <c r="AE194">
        <v>0</v>
      </c>
      <c r="AF194" t="s">
        <v>3</v>
      </c>
      <c r="AG194">
        <v>0.46</v>
      </c>
      <c r="AH194">
        <v>2</v>
      </c>
      <c r="AI194">
        <v>31303833</v>
      </c>
      <c r="AJ194">
        <v>194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</row>
    <row r="195" spans="1:44" x14ac:dyDescent="0.2">
      <c r="A195">
        <f>ROW(Source!A88)</f>
        <v>88</v>
      </c>
      <c r="B195">
        <v>31303844</v>
      </c>
      <c r="C195">
        <v>31303828</v>
      </c>
      <c r="D195">
        <v>29857538</v>
      </c>
      <c r="E195">
        <v>1</v>
      </c>
      <c r="F195">
        <v>1</v>
      </c>
      <c r="G195">
        <v>1</v>
      </c>
      <c r="H195">
        <v>3</v>
      </c>
      <c r="I195" t="s">
        <v>649</v>
      </c>
      <c r="J195" t="s">
        <v>650</v>
      </c>
      <c r="K195" t="s">
        <v>651</v>
      </c>
      <c r="L195">
        <v>1339</v>
      </c>
      <c r="N195">
        <v>1007</v>
      </c>
      <c r="O195" t="s">
        <v>135</v>
      </c>
      <c r="P195" t="s">
        <v>135</v>
      </c>
      <c r="Q195">
        <v>1</v>
      </c>
      <c r="X195">
        <v>0.15</v>
      </c>
      <c r="Y195">
        <v>2.44</v>
      </c>
      <c r="Z195">
        <v>0</v>
      </c>
      <c r="AA195">
        <v>0</v>
      </c>
      <c r="AB195">
        <v>0</v>
      </c>
      <c r="AC195">
        <v>0</v>
      </c>
      <c r="AD195">
        <v>1</v>
      </c>
      <c r="AE195">
        <v>0</v>
      </c>
      <c r="AF195" t="s">
        <v>3</v>
      </c>
      <c r="AG195">
        <v>0.15</v>
      </c>
      <c r="AH195">
        <v>2</v>
      </c>
      <c r="AI195">
        <v>31303834</v>
      </c>
      <c r="AJ195">
        <v>195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</row>
    <row r="196" spans="1:44" x14ac:dyDescent="0.2">
      <c r="A196">
        <f>ROW(Source!A88)</f>
        <v>88</v>
      </c>
      <c r="B196">
        <v>31303845</v>
      </c>
      <c r="C196">
        <v>31303828</v>
      </c>
      <c r="D196">
        <v>29852876</v>
      </c>
      <c r="E196">
        <v>17</v>
      </c>
      <c r="F196">
        <v>1</v>
      </c>
      <c r="G196">
        <v>1</v>
      </c>
      <c r="H196">
        <v>3</v>
      </c>
      <c r="I196" t="s">
        <v>787</v>
      </c>
      <c r="J196" t="s">
        <v>3</v>
      </c>
      <c r="K196" t="s">
        <v>289</v>
      </c>
      <c r="L196">
        <v>1339</v>
      </c>
      <c r="N196">
        <v>1007</v>
      </c>
      <c r="O196" t="s">
        <v>135</v>
      </c>
      <c r="P196" t="s">
        <v>135</v>
      </c>
      <c r="Q196">
        <v>1</v>
      </c>
      <c r="X196">
        <v>0.11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 t="s">
        <v>3</v>
      </c>
      <c r="AG196">
        <v>0.11</v>
      </c>
      <c r="AH196">
        <v>3</v>
      </c>
      <c r="AI196">
        <v>-1</v>
      </c>
      <c r="AJ196" t="s">
        <v>3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</row>
    <row r="197" spans="1:44" x14ac:dyDescent="0.2">
      <c r="A197">
        <f>ROW(Source!A88)</f>
        <v>88</v>
      </c>
      <c r="B197">
        <v>31303846</v>
      </c>
      <c r="C197">
        <v>31303828</v>
      </c>
      <c r="D197">
        <v>29851840</v>
      </c>
      <c r="E197">
        <v>17</v>
      </c>
      <c r="F197">
        <v>1</v>
      </c>
      <c r="G197">
        <v>1</v>
      </c>
      <c r="H197">
        <v>3</v>
      </c>
      <c r="I197" t="s">
        <v>336</v>
      </c>
      <c r="J197" t="s">
        <v>3</v>
      </c>
      <c r="K197" t="s">
        <v>788</v>
      </c>
      <c r="L197">
        <v>1339</v>
      </c>
      <c r="N197">
        <v>1007</v>
      </c>
      <c r="O197" t="s">
        <v>135</v>
      </c>
      <c r="P197" t="s">
        <v>135</v>
      </c>
      <c r="Q197">
        <v>1</v>
      </c>
      <c r="X197">
        <v>0.1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 t="s">
        <v>3</v>
      </c>
      <c r="AG197">
        <v>0.1</v>
      </c>
      <c r="AH197">
        <v>3</v>
      </c>
      <c r="AI197">
        <v>-1</v>
      </c>
      <c r="AJ197" t="s">
        <v>3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</row>
    <row r="198" spans="1:44" x14ac:dyDescent="0.2">
      <c r="A198">
        <f>ROW(Source!A88)</f>
        <v>88</v>
      </c>
      <c r="B198">
        <v>31303847</v>
      </c>
      <c r="C198">
        <v>31303828</v>
      </c>
      <c r="D198">
        <v>29851840</v>
      </c>
      <c r="E198">
        <v>17</v>
      </c>
      <c r="F198">
        <v>1</v>
      </c>
      <c r="G198">
        <v>1</v>
      </c>
      <c r="H198">
        <v>3</v>
      </c>
      <c r="I198" t="s">
        <v>336</v>
      </c>
      <c r="J198" t="s">
        <v>3</v>
      </c>
      <c r="K198" t="s">
        <v>789</v>
      </c>
      <c r="L198">
        <v>1339</v>
      </c>
      <c r="N198">
        <v>1007</v>
      </c>
      <c r="O198" t="s">
        <v>135</v>
      </c>
      <c r="P198" t="s">
        <v>135</v>
      </c>
      <c r="Q198">
        <v>1</v>
      </c>
      <c r="X198">
        <v>0.09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 t="s">
        <v>3</v>
      </c>
      <c r="AG198">
        <v>0.09</v>
      </c>
      <c r="AH198">
        <v>3</v>
      </c>
      <c r="AI198">
        <v>-1</v>
      </c>
      <c r="AJ198" t="s">
        <v>3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</row>
    <row r="199" spans="1:44" x14ac:dyDescent="0.2">
      <c r="A199">
        <f>ROW(Source!A88)</f>
        <v>88</v>
      </c>
      <c r="B199">
        <v>31303848</v>
      </c>
      <c r="C199">
        <v>31303828</v>
      </c>
      <c r="D199">
        <v>29851840</v>
      </c>
      <c r="E199">
        <v>17</v>
      </c>
      <c r="F199">
        <v>1</v>
      </c>
      <c r="G199">
        <v>1</v>
      </c>
      <c r="H199">
        <v>3</v>
      </c>
      <c r="I199" t="s">
        <v>336</v>
      </c>
      <c r="J199" t="s">
        <v>3</v>
      </c>
      <c r="K199" t="s">
        <v>790</v>
      </c>
      <c r="L199">
        <v>1339</v>
      </c>
      <c r="N199">
        <v>1007</v>
      </c>
      <c r="O199" t="s">
        <v>135</v>
      </c>
      <c r="P199" t="s">
        <v>135</v>
      </c>
      <c r="Q199">
        <v>1</v>
      </c>
      <c r="X199">
        <v>1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 t="s">
        <v>3</v>
      </c>
      <c r="AG199">
        <v>1</v>
      </c>
      <c r="AH199">
        <v>3</v>
      </c>
      <c r="AI199">
        <v>-1</v>
      </c>
      <c r="AJ199" t="s">
        <v>3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</row>
    <row r="200" spans="1:44" x14ac:dyDescent="0.2">
      <c r="A200">
        <f>ROW(Source!A93)</f>
        <v>93</v>
      </c>
      <c r="B200">
        <v>31303860</v>
      </c>
      <c r="C200">
        <v>31303853</v>
      </c>
      <c r="D200">
        <v>28880804</v>
      </c>
      <c r="E200">
        <v>1</v>
      </c>
      <c r="F200">
        <v>1</v>
      </c>
      <c r="G200">
        <v>1</v>
      </c>
      <c r="H200">
        <v>1</v>
      </c>
      <c r="I200" t="s">
        <v>555</v>
      </c>
      <c r="J200" t="s">
        <v>3</v>
      </c>
      <c r="K200" t="s">
        <v>556</v>
      </c>
      <c r="L200">
        <v>1191</v>
      </c>
      <c r="N200">
        <v>1013</v>
      </c>
      <c r="O200" t="s">
        <v>557</v>
      </c>
      <c r="P200" t="s">
        <v>557</v>
      </c>
      <c r="Q200">
        <v>1</v>
      </c>
      <c r="X200">
        <v>40.65</v>
      </c>
      <c r="Y200">
        <v>0</v>
      </c>
      <c r="Z200">
        <v>0</v>
      </c>
      <c r="AA200">
        <v>0</v>
      </c>
      <c r="AB200">
        <v>7.8</v>
      </c>
      <c r="AC200">
        <v>0</v>
      </c>
      <c r="AD200">
        <v>1</v>
      </c>
      <c r="AE200">
        <v>1</v>
      </c>
      <c r="AF200" t="s">
        <v>3</v>
      </c>
      <c r="AG200">
        <v>40.65</v>
      </c>
      <c r="AH200">
        <v>2</v>
      </c>
      <c r="AI200">
        <v>31303854</v>
      </c>
      <c r="AJ200">
        <v>200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</row>
    <row r="201" spans="1:44" x14ac:dyDescent="0.2">
      <c r="A201">
        <f>ROW(Source!A93)</f>
        <v>93</v>
      </c>
      <c r="B201">
        <v>31303861</v>
      </c>
      <c r="C201">
        <v>31303853</v>
      </c>
      <c r="D201">
        <v>28880682</v>
      </c>
      <c r="E201">
        <v>1</v>
      </c>
      <c r="F201">
        <v>1</v>
      </c>
      <c r="G201">
        <v>1</v>
      </c>
      <c r="H201">
        <v>1</v>
      </c>
      <c r="I201" t="s">
        <v>564</v>
      </c>
      <c r="J201" t="s">
        <v>3</v>
      </c>
      <c r="K201" t="s">
        <v>565</v>
      </c>
      <c r="L201">
        <v>1191</v>
      </c>
      <c r="N201">
        <v>1013</v>
      </c>
      <c r="O201" t="s">
        <v>557</v>
      </c>
      <c r="P201" t="s">
        <v>557</v>
      </c>
      <c r="Q201">
        <v>1</v>
      </c>
      <c r="X201">
        <v>1.27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1</v>
      </c>
      <c r="AE201">
        <v>2</v>
      </c>
      <c r="AF201" t="s">
        <v>3</v>
      </c>
      <c r="AG201">
        <v>1.27</v>
      </c>
      <c r="AH201">
        <v>2</v>
      </c>
      <c r="AI201">
        <v>31303855</v>
      </c>
      <c r="AJ201">
        <v>201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</row>
    <row r="202" spans="1:44" x14ac:dyDescent="0.2">
      <c r="A202">
        <f>ROW(Source!A93)</f>
        <v>93</v>
      </c>
      <c r="B202">
        <v>31303862</v>
      </c>
      <c r="C202">
        <v>31303853</v>
      </c>
      <c r="D202">
        <v>29938220</v>
      </c>
      <c r="E202">
        <v>1</v>
      </c>
      <c r="F202">
        <v>1</v>
      </c>
      <c r="G202">
        <v>1</v>
      </c>
      <c r="H202">
        <v>2</v>
      </c>
      <c r="I202" t="s">
        <v>566</v>
      </c>
      <c r="J202" t="s">
        <v>567</v>
      </c>
      <c r="K202" t="s">
        <v>568</v>
      </c>
      <c r="L202">
        <v>1368</v>
      </c>
      <c r="N202">
        <v>1011</v>
      </c>
      <c r="O202" t="s">
        <v>561</v>
      </c>
      <c r="P202" t="s">
        <v>561</v>
      </c>
      <c r="Q202">
        <v>1</v>
      </c>
      <c r="X202">
        <v>1.27</v>
      </c>
      <c r="Y202">
        <v>0</v>
      </c>
      <c r="Z202">
        <v>31.26</v>
      </c>
      <c r="AA202">
        <v>13.5</v>
      </c>
      <c r="AB202">
        <v>0</v>
      </c>
      <c r="AC202">
        <v>0</v>
      </c>
      <c r="AD202">
        <v>1</v>
      </c>
      <c r="AE202">
        <v>0</v>
      </c>
      <c r="AF202" t="s">
        <v>3</v>
      </c>
      <c r="AG202">
        <v>1.27</v>
      </c>
      <c r="AH202">
        <v>2</v>
      </c>
      <c r="AI202">
        <v>31303856</v>
      </c>
      <c r="AJ202">
        <v>202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</row>
    <row r="203" spans="1:44" x14ac:dyDescent="0.2">
      <c r="A203">
        <f>ROW(Source!A93)</f>
        <v>93</v>
      </c>
      <c r="B203">
        <v>31303863</v>
      </c>
      <c r="C203">
        <v>31303853</v>
      </c>
      <c r="D203">
        <v>29938337</v>
      </c>
      <c r="E203">
        <v>1</v>
      </c>
      <c r="F203">
        <v>1</v>
      </c>
      <c r="G203">
        <v>1</v>
      </c>
      <c r="H203">
        <v>2</v>
      </c>
      <c r="I203" t="s">
        <v>714</v>
      </c>
      <c r="J203" t="s">
        <v>715</v>
      </c>
      <c r="K203" t="s">
        <v>716</v>
      </c>
      <c r="L203">
        <v>1368</v>
      </c>
      <c r="N203">
        <v>1011</v>
      </c>
      <c r="O203" t="s">
        <v>561</v>
      </c>
      <c r="P203" t="s">
        <v>561</v>
      </c>
      <c r="Q203">
        <v>1</v>
      </c>
      <c r="X203">
        <v>4.7</v>
      </c>
      <c r="Y203">
        <v>0</v>
      </c>
      <c r="Z203">
        <v>0.5</v>
      </c>
      <c r="AA203">
        <v>0</v>
      </c>
      <c r="AB203">
        <v>0</v>
      </c>
      <c r="AC203">
        <v>0</v>
      </c>
      <c r="AD203">
        <v>1</v>
      </c>
      <c r="AE203">
        <v>0</v>
      </c>
      <c r="AF203" t="s">
        <v>3</v>
      </c>
      <c r="AG203">
        <v>4.7</v>
      </c>
      <c r="AH203">
        <v>2</v>
      </c>
      <c r="AI203">
        <v>31303857</v>
      </c>
      <c r="AJ203">
        <v>203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</row>
    <row r="204" spans="1:44" x14ac:dyDescent="0.2">
      <c r="A204">
        <f>ROW(Source!A93)</f>
        <v>93</v>
      </c>
      <c r="B204">
        <v>31303864</v>
      </c>
      <c r="C204">
        <v>31303853</v>
      </c>
      <c r="D204">
        <v>29857538</v>
      </c>
      <c r="E204">
        <v>1</v>
      </c>
      <c r="F204">
        <v>1</v>
      </c>
      <c r="G204">
        <v>1</v>
      </c>
      <c r="H204">
        <v>3</v>
      </c>
      <c r="I204" t="s">
        <v>649</v>
      </c>
      <c r="J204" t="s">
        <v>650</v>
      </c>
      <c r="K204" t="s">
        <v>651</v>
      </c>
      <c r="L204">
        <v>1339</v>
      </c>
      <c r="N204">
        <v>1007</v>
      </c>
      <c r="O204" t="s">
        <v>135</v>
      </c>
      <c r="P204" t="s">
        <v>135</v>
      </c>
      <c r="Q204">
        <v>1</v>
      </c>
      <c r="X204">
        <v>3.5</v>
      </c>
      <c r="Y204">
        <v>2.44</v>
      </c>
      <c r="Z204">
        <v>0</v>
      </c>
      <c r="AA204">
        <v>0</v>
      </c>
      <c r="AB204">
        <v>0</v>
      </c>
      <c r="AC204">
        <v>0</v>
      </c>
      <c r="AD204">
        <v>1</v>
      </c>
      <c r="AE204">
        <v>0</v>
      </c>
      <c r="AF204" t="s">
        <v>3</v>
      </c>
      <c r="AG204">
        <v>3.5</v>
      </c>
      <c r="AH204">
        <v>2</v>
      </c>
      <c r="AI204">
        <v>31303858</v>
      </c>
      <c r="AJ204">
        <v>204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</row>
    <row r="205" spans="1:44" x14ac:dyDescent="0.2">
      <c r="A205">
        <f>ROW(Source!A93)</f>
        <v>93</v>
      </c>
      <c r="B205">
        <v>31303865</v>
      </c>
      <c r="C205">
        <v>31303853</v>
      </c>
      <c r="D205">
        <v>29851856</v>
      </c>
      <c r="E205">
        <v>17</v>
      </c>
      <c r="F205">
        <v>1</v>
      </c>
      <c r="G205">
        <v>1</v>
      </c>
      <c r="H205">
        <v>3</v>
      </c>
      <c r="I205" t="s">
        <v>791</v>
      </c>
      <c r="J205" t="s">
        <v>3</v>
      </c>
      <c r="K205" t="s">
        <v>792</v>
      </c>
      <c r="L205">
        <v>1339</v>
      </c>
      <c r="N205">
        <v>1007</v>
      </c>
      <c r="O205" t="s">
        <v>135</v>
      </c>
      <c r="P205" t="s">
        <v>135</v>
      </c>
      <c r="Q205">
        <v>1</v>
      </c>
      <c r="X205">
        <v>2.04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 t="s">
        <v>3</v>
      </c>
      <c r="AG205">
        <v>2.04</v>
      </c>
      <c r="AH205">
        <v>3</v>
      </c>
      <c r="AI205">
        <v>-1</v>
      </c>
      <c r="AJ205" t="s">
        <v>3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</row>
    <row r="206" spans="1:44" x14ac:dyDescent="0.2">
      <c r="A206">
        <f>ROW(Source!A95)</f>
        <v>95</v>
      </c>
      <c r="B206">
        <v>31303873</v>
      </c>
      <c r="C206">
        <v>31303867</v>
      </c>
      <c r="D206">
        <v>28880804</v>
      </c>
      <c r="E206">
        <v>1</v>
      </c>
      <c r="F206">
        <v>1</v>
      </c>
      <c r="G206">
        <v>1</v>
      </c>
      <c r="H206">
        <v>1</v>
      </c>
      <c r="I206" t="s">
        <v>555</v>
      </c>
      <c r="J206" t="s">
        <v>3</v>
      </c>
      <c r="K206" t="s">
        <v>556</v>
      </c>
      <c r="L206">
        <v>1191</v>
      </c>
      <c r="N206">
        <v>1013</v>
      </c>
      <c r="O206" t="s">
        <v>557</v>
      </c>
      <c r="P206" t="s">
        <v>557</v>
      </c>
      <c r="Q206">
        <v>1</v>
      </c>
      <c r="X206">
        <v>0.5</v>
      </c>
      <c r="Y206">
        <v>0</v>
      </c>
      <c r="Z206">
        <v>0</v>
      </c>
      <c r="AA206">
        <v>0</v>
      </c>
      <c r="AB206">
        <v>7.8</v>
      </c>
      <c r="AC206">
        <v>0</v>
      </c>
      <c r="AD206">
        <v>1</v>
      </c>
      <c r="AE206">
        <v>1</v>
      </c>
      <c r="AF206" t="s">
        <v>3</v>
      </c>
      <c r="AG206">
        <v>0.5</v>
      </c>
      <c r="AH206">
        <v>2</v>
      </c>
      <c r="AI206">
        <v>31303868</v>
      </c>
      <c r="AJ206">
        <v>206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</row>
    <row r="207" spans="1:44" x14ac:dyDescent="0.2">
      <c r="A207">
        <f>ROW(Source!A95)</f>
        <v>95</v>
      </c>
      <c r="B207">
        <v>31303874</v>
      </c>
      <c r="C207">
        <v>31303867</v>
      </c>
      <c r="D207">
        <v>28880682</v>
      </c>
      <c r="E207">
        <v>1</v>
      </c>
      <c r="F207">
        <v>1</v>
      </c>
      <c r="G207">
        <v>1</v>
      </c>
      <c r="H207">
        <v>1</v>
      </c>
      <c r="I207" t="s">
        <v>564</v>
      </c>
      <c r="J207" t="s">
        <v>3</v>
      </c>
      <c r="K207" t="s">
        <v>565</v>
      </c>
      <c r="L207">
        <v>1191</v>
      </c>
      <c r="N207">
        <v>1013</v>
      </c>
      <c r="O207" t="s">
        <v>557</v>
      </c>
      <c r="P207" t="s">
        <v>557</v>
      </c>
      <c r="Q207">
        <v>1</v>
      </c>
      <c r="X207">
        <v>0.21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1</v>
      </c>
      <c r="AE207">
        <v>2</v>
      </c>
      <c r="AF207" t="s">
        <v>3</v>
      </c>
      <c r="AG207">
        <v>0.21</v>
      </c>
      <c r="AH207">
        <v>2</v>
      </c>
      <c r="AI207">
        <v>31303869</v>
      </c>
      <c r="AJ207">
        <v>207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</row>
    <row r="208" spans="1:44" x14ac:dyDescent="0.2">
      <c r="A208">
        <f>ROW(Source!A95)</f>
        <v>95</v>
      </c>
      <c r="B208">
        <v>31303875</v>
      </c>
      <c r="C208">
        <v>31303867</v>
      </c>
      <c r="D208">
        <v>29938220</v>
      </c>
      <c r="E208">
        <v>1</v>
      </c>
      <c r="F208">
        <v>1</v>
      </c>
      <c r="G208">
        <v>1</v>
      </c>
      <c r="H208">
        <v>2</v>
      </c>
      <c r="I208" t="s">
        <v>566</v>
      </c>
      <c r="J208" t="s">
        <v>567</v>
      </c>
      <c r="K208" t="s">
        <v>568</v>
      </c>
      <c r="L208">
        <v>1368</v>
      </c>
      <c r="N208">
        <v>1011</v>
      </c>
      <c r="O208" t="s">
        <v>561</v>
      </c>
      <c r="P208" t="s">
        <v>561</v>
      </c>
      <c r="Q208">
        <v>1</v>
      </c>
      <c r="X208">
        <v>0.21</v>
      </c>
      <c r="Y208">
        <v>0</v>
      </c>
      <c r="Z208">
        <v>31.26</v>
      </c>
      <c r="AA208">
        <v>13.5</v>
      </c>
      <c r="AB208">
        <v>0</v>
      </c>
      <c r="AC208">
        <v>0</v>
      </c>
      <c r="AD208">
        <v>1</v>
      </c>
      <c r="AE208">
        <v>0</v>
      </c>
      <c r="AF208" t="s">
        <v>3</v>
      </c>
      <c r="AG208">
        <v>0.21</v>
      </c>
      <c r="AH208">
        <v>2</v>
      </c>
      <c r="AI208">
        <v>31303870</v>
      </c>
      <c r="AJ208">
        <v>208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</row>
    <row r="209" spans="1:44" x14ac:dyDescent="0.2">
      <c r="A209">
        <f>ROW(Source!A95)</f>
        <v>95</v>
      </c>
      <c r="B209">
        <v>31303876</v>
      </c>
      <c r="C209">
        <v>31303867</v>
      </c>
      <c r="D209">
        <v>29938337</v>
      </c>
      <c r="E209">
        <v>1</v>
      </c>
      <c r="F209">
        <v>1</v>
      </c>
      <c r="G209">
        <v>1</v>
      </c>
      <c r="H209">
        <v>2</v>
      </c>
      <c r="I209" t="s">
        <v>714</v>
      </c>
      <c r="J209" t="s">
        <v>715</v>
      </c>
      <c r="K209" t="s">
        <v>716</v>
      </c>
      <c r="L209">
        <v>1368</v>
      </c>
      <c r="N209">
        <v>1011</v>
      </c>
      <c r="O209" t="s">
        <v>561</v>
      </c>
      <c r="P209" t="s">
        <v>561</v>
      </c>
      <c r="Q209">
        <v>1</v>
      </c>
      <c r="X209">
        <v>2.3199999999999998</v>
      </c>
      <c r="Y209">
        <v>0</v>
      </c>
      <c r="Z209">
        <v>0.5</v>
      </c>
      <c r="AA209">
        <v>0</v>
      </c>
      <c r="AB209">
        <v>0</v>
      </c>
      <c r="AC209">
        <v>0</v>
      </c>
      <c r="AD209">
        <v>1</v>
      </c>
      <c r="AE209">
        <v>0</v>
      </c>
      <c r="AF209" t="s">
        <v>3</v>
      </c>
      <c r="AG209">
        <v>2.3199999999999998</v>
      </c>
      <c r="AH209">
        <v>2</v>
      </c>
      <c r="AI209">
        <v>31303871</v>
      </c>
      <c r="AJ209">
        <v>209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</row>
    <row r="210" spans="1:44" x14ac:dyDescent="0.2">
      <c r="A210">
        <f>ROW(Source!A95)</f>
        <v>95</v>
      </c>
      <c r="B210">
        <v>31303877</v>
      </c>
      <c r="C210">
        <v>31303867</v>
      </c>
      <c r="D210">
        <v>29851856</v>
      </c>
      <c r="E210">
        <v>17</v>
      </c>
      <c r="F210">
        <v>1</v>
      </c>
      <c r="G210">
        <v>1</v>
      </c>
      <c r="H210">
        <v>3</v>
      </c>
      <c r="I210" t="s">
        <v>791</v>
      </c>
      <c r="J210" t="s">
        <v>3</v>
      </c>
      <c r="K210" t="s">
        <v>792</v>
      </c>
      <c r="L210">
        <v>1339</v>
      </c>
      <c r="N210">
        <v>1007</v>
      </c>
      <c r="O210" t="s">
        <v>135</v>
      </c>
      <c r="P210" t="s">
        <v>135</v>
      </c>
      <c r="Q210">
        <v>1</v>
      </c>
      <c r="X210">
        <v>0.51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 t="s">
        <v>3</v>
      </c>
      <c r="AG210">
        <v>0.51</v>
      </c>
      <c r="AH210">
        <v>3</v>
      </c>
      <c r="AI210">
        <v>-1</v>
      </c>
      <c r="AJ210" t="s">
        <v>3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</row>
    <row r="211" spans="1:44" x14ac:dyDescent="0.2">
      <c r="A211">
        <f>ROW(Source!A97)</f>
        <v>97</v>
      </c>
      <c r="B211">
        <v>31303886</v>
      </c>
      <c r="C211">
        <v>31303879</v>
      </c>
      <c r="D211">
        <v>28880784</v>
      </c>
      <c r="E211">
        <v>1</v>
      </c>
      <c r="F211">
        <v>1</v>
      </c>
      <c r="G211">
        <v>1</v>
      </c>
      <c r="H211">
        <v>1</v>
      </c>
      <c r="I211" t="s">
        <v>712</v>
      </c>
      <c r="J211" t="s">
        <v>3</v>
      </c>
      <c r="K211" t="s">
        <v>713</v>
      </c>
      <c r="L211">
        <v>1191</v>
      </c>
      <c r="N211">
        <v>1013</v>
      </c>
      <c r="O211" t="s">
        <v>557</v>
      </c>
      <c r="P211" t="s">
        <v>557</v>
      </c>
      <c r="Q211">
        <v>1</v>
      </c>
      <c r="X211">
        <v>12.64</v>
      </c>
      <c r="Y211">
        <v>0</v>
      </c>
      <c r="Z211">
        <v>0</v>
      </c>
      <c r="AA211">
        <v>0</v>
      </c>
      <c r="AB211">
        <v>8.86</v>
      </c>
      <c r="AC211">
        <v>0</v>
      </c>
      <c r="AD211">
        <v>1</v>
      </c>
      <c r="AE211">
        <v>1</v>
      </c>
      <c r="AF211" t="s">
        <v>3</v>
      </c>
      <c r="AG211">
        <v>12.64</v>
      </c>
      <c r="AH211">
        <v>2</v>
      </c>
      <c r="AI211">
        <v>31303880</v>
      </c>
      <c r="AJ211">
        <v>211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</row>
    <row r="212" spans="1:44" x14ac:dyDescent="0.2">
      <c r="A212">
        <f>ROW(Source!A97)</f>
        <v>97</v>
      </c>
      <c r="B212">
        <v>31303887</v>
      </c>
      <c r="C212">
        <v>31303879</v>
      </c>
      <c r="D212">
        <v>28880682</v>
      </c>
      <c r="E212">
        <v>1</v>
      </c>
      <c r="F212">
        <v>1</v>
      </c>
      <c r="G212">
        <v>1</v>
      </c>
      <c r="H212">
        <v>1</v>
      </c>
      <c r="I212" t="s">
        <v>564</v>
      </c>
      <c r="J212" t="s">
        <v>3</v>
      </c>
      <c r="K212" t="s">
        <v>565</v>
      </c>
      <c r="L212">
        <v>1191</v>
      </c>
      <c r="N212">
        <v>1013</v>
      </c>
      <c r="O212" t="s">
        <v>557</v>
      </c>
      <c r="P212" t="s">
        <v>557</v>
      </c>
      <c r="Q212">
        <v>1</v>
      </c>
      <c r="X212">
        <v>0.38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1</v>
      </c>
      <c r="AE212">
        <v>2</v>
      </c>
      <c r="AF212" t="s">
        <v>3</v>
      </c>
      <c r="AG212">
        <v>0.38</v>
      </c>
      <c r="AH212">
        <v>2</v>
      </c>
      <c r="AI212">
        <v>31303881</v>
      </c>
      <c r="AJ212">
        <v>212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</row>
    <row r="213" spans="1:44" x14ac:dyDescent="0.2">
      <c r="A213">
        <f>ROW(Source!A97)</f>
        <v>97</v>
      </c>
      <c r="B213">
        <v>31303888</v>
      </c>
      <c r="C213">
        <v>31303879</v>
      </c>
      <c r="D213">
        <v>29937927</v>
      </c>
      <c r="E213">
        <v>1</v>
      </c>
      <c r="F213">
        <v>1</v>
      </c>
      <c r="G213">
        <v>1</v>
      </c>
      <c r="H213">
        <v>2</v>
      </c>
      <c r="I213" t="s">
        <v>590</v>
      </c>
      <c r="J213" t="s">
        <v>591</v>
      </c>
      <c r="K213" t="s">
        <v>592</v>
      </c>
      <c r="L213">
        <v>1368</v>
      </c>
      <c r="N213">
        <v>1011</v>
      </c>
      <c r="O213" t="s">
        <v>561</v>
      </c>
      <c r="P213" t="s">
        <v>561</v>
      </c>
      <c r="Q213">
        <v>1</v>
      </c>
      <c r="X213">
        <v>0.16</v>
      </c>
      <c r="Y213">
        <v>0</v>
      </c>
      <c r="Z213">
        <v>111.99</v>
      </c>
      <c r="AA213">
        <v>13.5</v>
      </c>
      <c r="AB213">
        <v>0</v>
      </c>
      <c r="AC213">
        <v>0</v>
      </c>
      <c r="AD213">
        <v>1</v>
      </c>
      <c r="AE213">
        <v>0</v>
      </c>
      <c r="AF213" t="s">
        <v>3</v>
      </c>
      <c r="AG213">
        <v>0.16</v>
      </c>
      <c r="AH213">
        <v>2</v>
      </c>
      <c r="AI213">
        <v>31303882</v>
      </c>
      <c r="AJ213">
        <v>213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</row>
    <row r="214" spans="1:44" x14ac:dyDescent="0.2">
      <c r="A214">
        <f>ROW(Source!A97)</f>
        <v>97</v>
      </c>
      <c r="B214">
        <v>31303889</v>
      </c>
      <c r="C214">
        <v>31303879</v>
      </c>
      <c r="D214">
        <v>29939320</v>
      </c>
      <c r="E214">
        <v>1</v>
      </c>
      <c r="F214">
        <v>1</v>
      </c>
      <c r="G214">
        <v>1</v>
      </c>
      <c r="H214">
        <v>2</v>
      </c>
      <c r="I214" t="s">
        <v>579</v>
      </c>
      <c r="J214" t="s">
        <v>580</v>
      </c>
      <c r="K214" t="s">
        <v>581</v>
      </c>
      <c r="L214">
        <v>1368</v>
      </c>
      <c r="N214">
        <v>1011</v>
      </c>
      <c r="O214" t="s">
        <v>561</v>
      </c>
      <c r="P214" t="s">
        <v>561</v>
      </c>
      <c r="Q214">
        <v>1</v>
      </c>
      <c r="X214">
        <v>0.22</v>
      </c>
      <c r="Y214">
        <v>0</v>
      </c>
      <c r="Z214">
        <v>65.709999999999994</v>
      </c>
      <c r="AA214">
        <v>11.6</v>
      </c>
      <c r="AB214">
        <v>0</v>
      </c>
      <c r="AC214">
        <v>0</v>
      </c>
      <c r="AD214">
        <v>1</v>
      </c>
      <c r="AE214">
        <v>0</v>
      </c>
      <c r="AF214" t="s">
        <v>3</v>
      </c>
      <c r="AG214">
        <v>0.22</v>
      </c>
      <c r="AH214">
        <v>2</v>
      </c>
      <c r="AI214">
        <v>31303883</v>
      </c>
      <c r="AJ214">
        <v>214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</row>
    <row r="215" spans="1:44" x14ac:dyDescent="0.2">
      <c r="A215">
        <f>ROW(Source!A97)</f>
        <v>97</v>
      </c>
      <c r="B215">
        <v>31303890</v>
      </c>
      <c r="C215">
        <v>31303879</v>
      </c>
      <c r="D215">
        <v>29881365</v>
      </c>
      <c r="E215">
        <v>1</v>
      </c>
      <c r="F215">
        <v>1</v>
      </c>
      <c r="G215">
        <v>1</v>
      </c>
      <c r="H215">
        <v>3</v>
      </c>
      <c r="I215" t="s">
        <v>717</v>
      </c>
      <c r="J215" t="s">
        <v>718</v>
      </c>
      <c r="K215" t="s">
        <v>719</v>
      </c>
      <c r="L215">
        <v>1348</v>
      </c>
      <c r="N215">
        <v>1009</v>
      </c>
      <c r="O215" t="s">
        <v>37</v>
      </c>
      <c r="P215" t="s">
        <v>37</v>
      </c>
      <c r="Q215">
        <v>1000</v>
      </c>
      <c r="X215">
        <v>2.8000000000000001E-2</v>
      </c>
      <c r="Y215">
        <v>10200</v>
      </c>
      <c r="Z215">
        <v>0</v>
      </c>
      <c r="AA215">
        <v>0</v>
      </c>
      <c r="AB215">
        <v>0</v>
      </c>
      <c r="AC215">
        <v>0</v>
      </c>
      <c r="AD215">
        <v>1</v>
      </c>
      <c r="AE215">
        <v>0</v>
      </c>
      <c r="AF215" t="s">
        <v>3</v>
      </c>
      <c r="AG215">
        <v>2.8000000000000001E-2</v>
      </c>
      <c r="AH215">
        <v>2</v>
      </c>
      <c r="AI215">
        <v>31303884</v>
      </c>
      <c r="AJ215">
        <v>215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</row>
    <row r="216" spans="1:44" x14ac:dyDescent="0.2">
      <c r="A216">
        <f>ROW(Source!A97)</f>
        <v>97</v>
      </c>
      <c r="B216">
        <v>31303891</v>
      </c>
      <c r="C216">
        <v>31303879</v>
      </c>
      <c r="D216">
        <v>29852194</v>
      </c>
      <c r="E216">
        <v>17</v>
      </c>
      <c r="F216">
        <v>1</v>
      </c>
      <c r="G216">
        <v>1</v>
      </c>
      <c r="H216">
        <v>3</v>
      </c>
      <c r="I216" t="s">
        <v>793</v>
      </c>
      <c r="J216" t="s">
        <v>3</v>
      </c>
      <c r="K216" t="s">
        <v>794</v>
      </c>
      <c r="L216">
        <v>1348</v>
      </c>
      <c r="N216">
        <v>1009</v>
      </c>
      <c r="O216" t="s">
        <v>37</v>
      </c>
      <c r="P216" t="s">
        <v>37</v>
      </c>
      <c r="Q216">
        <v>1000</v>
      </c>
      <c r="X216">
        <v>1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 t="s">
        <v>3</v>
      </c>
      <c r="AG216">
        <v>1</v>
      </c>
      <c r="AH216">
        <v>3</v>
      </c>
      <c r="AI216">
        <v>-1</v>
      </c>
      <c r="AJ216" t="s">
        <v>3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</row>
    <row r="217" spans="1:44" x14ac:dyDescent="0.2">
      <c r="A217">
        <f>ROW(Source!A99)</f>
        <v>99</v>
      </c>
      <c r="B217">
        <v>31303902</v>
      </c>
      <c r="C217">
        <v>31303893</v>
      </c>
      <c r="D217">
        <v>28880804</v>
      </c>
      <c r="E217">
        <v>1</v>
      </c>
      <c r="F217">
        <v>1</v>
      </c>
      <c r="G217">
        <v>1</v>
      </c>
      <c r="H217">
        <v>1</v>
      </c>
      <c r="I217" t="s">
        <v>555</v>
      </c>
      <c r="J217" t="s">
        <v>3</v>
      </c>
      <c r="K217" t="s">
        <v>556</v>
      </c>
      <c r="L217">
        <v>1191</v>
      </c>
      <c r="N217">
        <v>1013</v>
      </c>
      <c r="O217" t="s">
        <v>557</v>
      </c>
      <c r="P217" t="s">
        <v>557</v>
      </c>
      <c r="Q217">
        <v>1</v>
      </c>
      <c r="X217">
        <v>301.70999999999998</v>
      </c>
      <c r="Y217">
        <v>0</v>
      </c>
      <c r="Z217">
        <v>0</v>
      </c>
      <c r="AA217">
        <v>0</v>
      </c>
      <c r="AB217">
        <v>7.8</v>
      </c>
      <c r="AC217">
        <v>0</v>
      </c>
      <c r="AD217">
        <v>1</v>
      </c>
      <c r="AE217">
        <v>1</v>
      </c>
      <c r="AF217" t="s">
        <v>3</v>
      </c>
      <c r="AG217">
        <v>301.70999999999998</v>
      </c>
      <c r="AH217">
        <v>2</v>
      </c>
      <c r="AI217">
        <v>31303895</v>
      </c>
      <c r="AJ217">
        <v>217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</row>
    <row r="218" spans="1:44" x14ac:dyDescent="0.2">
      <c r="A218">
        <f>ROW(Source!A99)</f>
        <v>99</v>
      </c>
      <c r="B218">
        <v>31303903</v>
      </c>
      <c r="C218">
        <v>31303893</v>
      </c>
      <c r="D218">
        <v>28880682</v>
      </c>
      <c r="E218">
        <v>1</v>
      </c>
      <c r="F218">
        <v>1</v>
      </c>
      <c r="G218">
        <v>1</v>
      </c>
      <c r="H218">
        <v>1</v>
      </c>
      <c r="I218" t="s">
        <v>564</v>
      </c>
      <c r="J218" t="s">
        <v>3</v>
      </c>
      <c r="K218" t="s">
        <v>565</v>
      </c>
      <c r="L218">
        <v>1191</v>
      </c>
      <c r="N218">
        <v>1013</v>
      </c>
      <c r="O218" t="s">
        <v>557</v>
      </c>
      <c r="P218" t="s">
        <v>557</v>
      </c>
      <c r="Q218">
        <v>1</v>
      </c>
      <c r="X218">
        <v>41.1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1</v>
      </c>
      <c r="AE218">
        <v>2</v>
      </c>
      <c r="AF218" t="s">
        <v>3</v>
      </c>
      <c r="AG218">
        <v>41.1</v>
      </c>
      <c r="AH218">
        <v>2</v>
      </c>
      <c r="AI218">
        <v>31303896</v>
      </c>
      <c r="AJ218">
        <v>218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</row>
    <row r="219" spans="1:44" x14ac:dyDescent="0.2">
      <c r="A219">
        <f>ROW(Source!A99)</f>
        <v>99</v>
      </c>
      <c r="B219">
        <v>31303904</v>
      </c>
      <c r="C219">
        <v>31303893</v>
      </c>
      <c r="D219">
        <v>29938151</v>
      </c>
      <c r="E219">
        <v>1</v>
      </c>
      <c r="F219">
        <v>1</v>
      </c>
      <c r="G219">
        <v>1</v>
      </c>
      <c r="H219">
        <v>2</v>
      </c>
      <c r="I219" t="s">
        <v>700</v>
      </c>
      <c r="J219" t="s">
        <v>701</v>
      </c>
      <c r="K219" t="s">
        <v>702</v>
      </c>
      <c r="L219">
        <v>1368</v>
      </c>
      <c r="N219">
        <v>1011</v>
      </c>
      <c r="O219" t="s">
        <v>561</v>
      </c>
      <c r="P219" t="s">
        <v>561</v>
      </c>
      <c r="Q219">
        <v>1</v>
      </c>
      <c r="X219">
        <v>17.55</v>
      </c>
      <c r="Y219">
        <v>0</v>
      </c>
      <c r="Z219">
        <v>89.99</v>
      </c>
      <c r="AA219">
        <v>10.06</v>
      </c>
      <c r="AB219">
        <v>0</v>
      </c>
      <c r="AC219">
        <v>0</v>
      </c>
      <c r="AD219">
        <v>1</v>
      </c>
      <c r="AE219">
        <v>0</v>
      </c>
      <c r="AF219" t="s">
        <v>3</v>
      </c>
      <c r="AG219">
        <v>17.55</v>
      </c>
      <c r="AH219">
        <v>2</v>
      </c>
      <c r="AI219">
        <v>31303897</v>
      </c>
      <c r="AJ219">
        <v>219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</row>
    <row r="220" spans="1:44" x14ac:dyDescent="0.2">
      <c r="A220">
        <f>ROW(Source!A99)</f>
        <v>99</v>
      </c>
      <c r="B220">
        <v>31303905</v>
      </c>
      <c r="C220">
        <v>31303893</v>
      </c>
      <c r="D220">
        <v>29938324</v>
      </c>
      <c r="E220">
        <v>1</v>
      </c>
      <c r="F220">
        <v>1</v>
      </c>
      <c r="G220">
        <v>1</v>
      </c>
      <c r="H220">
        <v>2</v>
      </c>
      <c r="I220" t="s">
        <v>720</v>
      </c>
      <c r="J220" t="s">
        <v>721</v>
      </c>
      <c r="K220" t="s">
        <v>722</v>
      </c>
      <c r="L220">
        <v>1368</v>
      </c>
      <c r="N220">
        <v>1011</v>
      </c>
      <c r="O220" t="s">
        <v>561</v>
      </c>
      <c r="P220" t="s">
        <v>561</v>
      </c>
      <c r="Q220">
        <v>1</v>
      </c>
      <c r="X220">
        <v>23.55</v>
      </c>
      <c r="Y220">
        <v>0</v>
      </c>
      <c r="Z220">
        <v>21.64</v>
      </c>
      <c r="AA220">
        <v>10.06</v>
      </c>
      <c r="AB220">
        <v>0</v>
      </c>
      <c r="AC220">
        <v>0</v>
      </c>
      <c r="AD220">
        <v>1</v>
      </c>
      <c r="AE220">
        <v>0</v>
      </c>
      <c r="AF220" t="s">
        <v>3</v>
      </c>
      <c r="AG220">
        <v>23.55</v>
      </c>
      <c r="AH220">
        <v>2</v>
      </c>
      <c r="AI220">
        <v>31303898</v>
      </c>
      <c r="AJ220">
        <v>220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</row>
    <row r="221" spans="1:44" x14ac:dyDescent="0.2">
      <c r="A221">
        <f>ROW(Source!A99)</f>
        <v>99</v>
      </c>
      <c r="B221">
        <v>31303906</v>
      </c>
      <c r="C221">
        <v>31303893</v>
      </c>
      <c r="D221">
        <v>29857538</v>
      </c>
      <c r="E221">
        <v>1</v>
      </c>
      <c r="F221">
        <v>1</v>
      </c>
      <c r="G221">
        <v>1</v>
      </c>
      <c r="H221">
        <v>3</v>
      </c>
      <c r="I221" t="s">
        <v>649</v>
      </c>
      <c r="J221" t="s">
        <v>650</v>
      </c>
      <c r="K221" t="s">
        <v>651</v>
      </c>
      <c r="L221">
        <v>1339</v>
      </c>
      <c r="N221">
        <v>1007</v>
      </c>
      <c r="O221" t="s">
        <v>135</v>
      </c>
      <c r="P221" t="s">
        <v>135</v>
      </c>
      <c r="Q221">
        <v>1</v>
      </c>
      <c r="X221">
        <v>21</v>
      </c>
      <c r="Y221">
        <v>2.44</v>
      </c>
      <c r="Z221">
        <v>0</v>
      </c>
      <c r="AA221">
        <v>0</v>
      </c>
      <c r="AB221">
        <v>0</v>
      </c>
      <c r="AC221">
        <v>0</v>
      </c>
      <c r="AD221">
        <v>1</v>
      </c>
      <c r="AE221">
        <v>0</v>
      </c>
      <c r="AF221" t="s">
        <v>3</v>
      </c>
      <c r="AG221">
        <v>21</v>
      </c>
      <c r="AH221">
        <v>2</v>
      </c>
      <c r="AI221">
        <v>31303899</v>
      </c>
      <c r="AJ221">
        <v>221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</row>
    <row r="222" spans="1:44" x14ac:dyDescent="0.2">
      <c r="A222">
        <f>ROW(Source!A99)</f>
        <v>99</v>
      </c>
      <c r="B222">
        <v>31303907</v>
      </c>
      <c r="C222">
        <v>31303893</v>
      </c>
      <c r="D222">
        <v>29851840</v>
      </c>
      <c r="E222">
        <v>17</v>
      </c>
      <c r="F222">
        <v>1</v>
      </c>
      <c r="G222">
        <v>1</v>
      </c>
      <c r="H222">
        <v>3</v>
      </c>
      <c r="I222" t="s">
        <v>336</v>
      </c>
      <c r="J222" t="s">
        <v>3</v>
      </c>
      <c r="K222" t="s">
        <v>337</v>
      </c>
      <c r="L222">
        <v>1339</v>
      </c>
      <c r="N222">
        <v>1007</v>
      </c>
      <c r="O222" t="s">
        <v>135</v>
      </c>
      <c r="P222" t="s">
        <v>135</v>
      </c>
      <c r="Q222">
        <v>1</v>
      </c>
      <c r="X222">
        <v>78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 t="s">
        <v>3</v>
      </c>
      <c r="AG222">
        <v>78</v>
      </c>
      <c r="AH222">
        <v>2</v>
      </c>
      <c r="AI222">
        <v>31303900</v>
      </c>
      <c r="AJ222">
        <v>222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</row>
    <row r="223" spans="1:44" x14ac:dyDescent="0.2">
      <c r="A223">
        <f>ROW(Source!A99)</f>
        <v>99</v>
      </c>
      <c r="B223">
        <v>31303908</v>
      </c>
      <c r="C223">
        <v>31303893</v>
      </c>
      <c r="D223">
        <v>29851835</v>
      </c>
      <c r="E223">
        <v>17</v>
      </c>
      <c r="F223">
        <v>1</v>
      </c>
      <c r="G223">
        <v>1</v>
      </c>
      <c r="H223">
        <v>3</v>
      </c>
      <c r="I223" t="s">
        <v>339</v>
      </c>
      <c r="J223" t="s">
        <v>3</v>
      </c>
      <c r="K223" t="s">
        <v>340</v>
      </c>
      <c r="L223">
        <v>1339</v>
      </c>
      <c r="N223">
        <v>1007</v>
      </c>
      <c r="O223" t="s">
        <v>135</v>
      </c>
      <c r="P223" t="s">
        <v>135</v>
      </c>
      <c r="Q223">
        <v>1</v>
      </c>
      <c r="X223">
        <v>63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 t="s">
        <v>3</v>
      </c>
      <c r="AG223">
        <v>63</v>
      </c>
      <c r="AH223">
        <v>2</v>
      </c>
      <c r="AI223">
        <v>31303901</v>
      </c>
      <c r="AJ223">
        <v>223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</row>
    <row r="224" spans="1:44" x14ac:dyDescent="0.2">
      <c r="A224">
        <f>ROW(Source!A99)</f>
        <v>99</v>
      </c>
      <c r="B224">
        <v>31303909</v>
      </c>
      <c r="C224">
        <v>31303893</v>
      </c>
      <c r="D224">
        <v>29862319</v>
      </c>
      <c r="E224">
        <v>1</v>
      </c>
      <c r="F224">
        <v>1</v>
      </c>
      <c r="G224">
        <v>1</v>
      </c>
      <c r="H224">
        <v>3</v>
      </c>
      <c r="I224" t="s">
        <v>723</v>
      </c>
      <c r="J224" t="s">
        <v>724</v>
      </c>
      <c r="K224" t="s">
        <v>725</v>
      </c>
      <c r="L224">
        <v>1348</v>
      </c>
      <c r="N224">
        <v>1009</v>
      </c>
      <c r="O224" t="s">
        <v>37</v>
      </c>
      <c r="P224" t="s">
        <v>37</v>
      </c>
      <c r="Q224">
        <v>1000</v>
      </c>
      <c r="X224">
        <v>17.5</v>
      </c>
      <c r="Y224">
        <v>313</v>
      </c>
      <c r="Z224">
        <v>0</v>
      </c>
      <c r="AA224">
        <v>0</v>
      </c>
      <c r="AB224">
        <v>0</v>
      </c>
      <c r="AC224">
        <v>0</v>
      </c>
      <c r="AD224">
        <v>1</v>
      </c>
      <c r="AE224">
        <v>0</v>
      </c>
      <c r="AF224" t="s">
        <v>3</v>
      </c>
      <c r="AG224">
        <v>17.5</v>
      </c>
      <c r="AH224">
        <v>2</v>
      </c>
      <c r="AI224">
        <v>31303894</v>
      </c>
      <c r="AJ224">
        <v>224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</row>
    <row r="225" spans="1:44" x14ac:dyDescent="0.2">
      <c r="A225">
        <f>ROW(Source!A103)</f>
        <v>103</v>
      </c>
      <c r="B225">
        <v>31303923</v>
      </c>
      <c r="C225">
        <v>31303913</v>
      </c>
      <c r="D225">
        <v>28885386</v>
      </c>
      <c r="E225">
        <v>1</v>
      </c>
      <c r="F225">
        <v>1</v>
      </c>
      <c r="G225">
        <v>1</v>
      </c>
      <c r="H225">
        <v>1</v>
      </c>
      <c r="I225" t="s">
        <v>652</v>
      </c>
      <c r="J225" t="s">
        <v>3</v>
      </c>
      <c r="K225" t="s">
        <v>653</v>
      </c>
      <c r="L225">
        <v>1191</v>
      </c>
      <c r="N225">
        <v>1013</v>
      </c>
      <c r="O225" t="s">
        <v>557</v>
      </c>
      <c r="P225" t="s">
        <v>557</v>
      </c>
      <c r="Q225">
        <v>1</v>
      </c>
      <c r="X225">
        <v>102.89</v>
      </c>
      <c r="Y225">
        <v>0</v>
      </c>
      <c r="Z225">
        <v>0</v>
      </c>
      <c r="AA225">
        <v>0</v>
      </c>
      <c r="AB225">
        <v>8.64</v>
      </c>
      <c r="AC225">
        <v>0</v>
      </c>
      <c r="AD225">
        <v>1</v>
      </c>
      <c r="AE225">
        <v>1</v>
      </c>
      <c r="AF225" t="s">
        <v>3</v>
      </c>
      <c r="AG225">
        <v>102.89</v>
      </c>
      <c r="AH225">
        <v>2</v>
      </c>
      <c r="AI225">
        <v>31303914</v>
      </c>
      <c r="AJ225">
        <v>225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</row>
    <row r="226" spans="1:44" x14ac:dyDescent="0.2">
      <c r="A226">
        <f>ROW(Source!A103)</f>
        <v>103</v>
      </c>
      <c r="B226">
        <v>31303924</v>
      </c>
      <c r="C226">
        <v>31303913</v>
      </c>
      <c r="D226">
        <v>28880682</v>
      </c>
      <c r="E226">
        <v>1</v>
      </c>
      <c r="F226">
        <v>1</v>
      </c>
      <c r="G226">
        <v>1</v>
      </c>
      <c r="H226">
        <v>1</v>
      </c>
      <c r="I226" t="s">
        <v>564</v>
      </c>
      <c r="J226" t="s">
        <v>3</v>
      </c>
      <c r="K226" t="s">
        <v>565</v>
      </c>
      <c r="L226">
        <v>1191</v>
      </c>
      <c r="N226">
        <v>1013</v>
      </c>
      <c r="O226" t="s">
        <v>557</v>
      </c>
      <c r="P226" t="s">
        <v>557</v>
      </c>
      <c r="Q226">
        <v>1</v>
      </c>
      <c r="X226">
        <v>0.44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1</v>
      </c>
      <c r="AE226">
        <v>2</v>
      </c>
      <c r="AF226" t="s">
        <v>3</v>
      </c>
      <c r="AG226">
        <v>0.44</v>
      </c>
      <c r="AH226">
        <v>2</v>
      </c>
      <c r="AI226">
        <v>31303915</v>
      </c>
      <c r="AJ226">
        <v>226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</row>
    <row r="227" spans="1:44" x14ac:dyDescent="0.2">
      <c r="A227">
        <f>ROW(Source!A103)</f>
        <v>103</v>
      </c>
      <c r="B227">
        <v>31303925</v>
      </c>
      <c r="C227">
        <v>31303913</v>
      </c>
      <c r="D227">
        <v>29938220</v>
      </c>
      <c r="E227">
        <v>1</v>
      </c>
      <c r="F227">
        <v>1</v>
      </c>
      <c r="G227">
        <v>1</v>
      </c>
      <c r="H227">
        <v>2</v>
      </c>
      <c r="I227" t="s">
        <v>566</v>
      </c>
      <c r="J227" t="s">
        <v>567</v>
      </c>
      <c r="K227" t="s">
        <v>568</v>
      </c>
      <c r="L227">
        <v>1368</v>
      </c>
      <c r="N227">
        <v>1011</v>
      </c>
      <c r="O227" t="s">
        <v>561</v>
      </c>
      <c r="P227" t="s">
        <v>561</v>
      </c>
      <c r="Q227">
        <v>1</v>
      </c>
      <c r="X227">
        <v>0.28999999999999998</v>
      </c>
      <c r="Y227">
        <v>0</v>
      </c>
      <c r="Z227">
        <v>31.26</v>
      </c>
      <c r="AA227">
        <v>13.5</v>
      </c>
      <c r="AB227">
        <v>0</v>
      </c>
      <c r="AC227">
        <v>0</v>
      </c>
      <c r="AD227">
        <v>1</v>
      </c>
      <c r="AE227">
        <v>0</v>
      </c>
      <c r="AF227" t="s">
        <v>3</v>
      </c>
      <c r="AG227">
        <v>0.28999999999999998</v>
      </c>
      <c r="AH227">
        <v>2</v>
      </c>
      <c r="AI227">
        <v>31303916</v>
      </c>
      <c r="AJ227">
        <v>227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</row>
    <row r="228" spans="1:44" x14ac:dyDescent="0.2">
      <c r="A228">
        <f>ROW(Source!A103)</f>
        <v>103</v>
      </c>
      <c r="B228">
        <v>31303926</v>
      </c>
      <c r="C228">
        <v>31303913</v>
      </c>
      <c r="D228">
        <v>29939320</v>
      </c>
      <c r="E228">
        <v>1</v>
      </c>
      <c r="F228">
        <v>1</v>
      </c>
      <c r="G228">
        <v>1</v>
      </c>
      <c r="H228">
        <v>2</v>
      </c>
      <c r="I228" t="s">
        <v>579</v>
      </c>
      <c r="J228" t="s">
        <v>580</v>
      </c>
      <c r="K228" t="s">
        <v>581</v>
      </c>
      <c r="L228">
        <v>1368</v>
      </c>
      <c r="N228">
        <v>1011</v>
      </c>
      <c r="O228" t="s">
        <v>561</v>
      </c>
      <c r="P228" t="s">
        <v>561</v>
      </c>
      <c r="Q228">
        <v>1</v>
      </c>
      <c r="X228">
        <v>0.15</v>
      </c>
      <c r="Y228">
        <v>0</v>
      </c>
      <c r="Z228">
        <v>65.709999999999994</v>
      </c>
      <c r="AA228">
        <v>11.6</v>
      </c>
      <c r="AB228">
        <v>0</v>
      </c>
      <c r="AC228">
        <v>0</v>
      </c>
      <c r="AD228">
        <v>1</v>
      </c>
      <c r="AE228">
        <v>0</v>
      </c>
      <c r="AF228" t="s">
        <v>3</v>
      </c>
      <c r="AG228">
        <v>0.15</v>
      </c>
      <c r="AH228">
        <v>2</v>
      </c>
      <c r="AI228">
        <v>31303917</v>
      </c>
      <c r="AJ228">
        <v>228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</row>
    <row r="229" spans="1:44" x14ac:dyDescent="0.2">
      <c r="A229">
        <f>ROW(Source!A103)</f>
        <v>103</v>
      </c>
      <c r="B229">
        <v>31303927</v>
      </c>
      <c r="C229">
        <v>31303913</v>
      </c>
      <c r="D229">
        <v>29860291</v>
      </c>
      <c r="E229">
        <v>1</v>
      </c>
      <c r="F229">
        <v>1</v>
      </c>
      <c r="G229">
        <v>1</v>
      </c>
      <c r="H229">
        <v>3</v>
      </c>
      <c r="I229" t="s">
        <v>609</v>
      </c>
      <c r="J229" t="s">
        <v>610</v>
      </c>
      <c r="K229" t="s">
        <v>611</v>
      </c>
      <c r="L229">
        <v>1348</v>
      </c>
      <c r="N229">
        <v>1009</v>
      </c>
      <c r="O229" t="s">
        <v>37</v>
      </c>
      <c r="P229" t="s">
        <v>37</v>
      </c>
      <c r="Q229">
        <v>1000</v>
      </c>
      <c r="X229">
        <v>1E-3</v>
      </c>
      <c r="Y229">
        <v>11978</v>
      </c>
      <c r="Z229">
        <v>0</v>
      </c>
      <c r="AA229">
        <v>0</v>
      </c>
      <c r="AB229">
        <v>0</v>
      </c>
      <c r="AC229">
        <v>0</v>
      </c>
      <c r="AD229">
        <v>1</v>
      </c>
      <c r="AE229">
        <v>0</v>
      </c>
      <c r="AF229" t="s">
        <v>3</v>
      </c>
      <c r="AG229">
        <v>1E-3</v>
      </c>
      <c r="AH229">
        <v>2</v>
      </c>
      <c r="AI229">
        <v>31303918</v>
      </c>
      <c r="AJ229">
        <v>229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</row>
    <row r="230" spans="1:44" x14ac:dyDescent="0.2">
      <c r="A230">
        <f>ROW(Source!A103)</f>
        <v>103</v>
      </c>
      <c r="B230">
        <v>31303928</v>
      </c>
      <c r="C230">
        <v>31303913</v>
      </c>
      <c r="D230">
        <v>29862291</v>
      </c>
      <c r="E230">
        <v>1</v>
      </c>
      <c r="F230">
        <v>1</v>
      </c>
      <c r="G230">
        <v>1</v>
      </c>
      <c r="H230">
        <v>3</v>
      </c>
      <c r="I230" t="s">
        <v>726</v>
      </c>
      <c r="J230" t="s">
        <v>727</v>
      </c>
      <c r="K230" t="s">
        <v>728</v>
      </c>
      <c r="L230">
        <v>1348</v>
      </c>
      <c r="N230">
        <v>1009</v>
      </c>
      <c r="O230" t="s">
        <v>37</v>
      </c>
      <c r="P230" t="s">
        <v>37</v>
      </c>
      <c r="Q230">
        <v>1000</v>
      </c>
      <c r="X230">
        <v>0.1</v>
      </c>
      <c r="Y230">
        <v>412</v>
      </c>
      <c r="Z230">
        <v>0</v>
      </c>
      <c r="AA230">
        <v>0</v>
      </c>
      <c r="AB230">
        <v>0</v>
      </c>
      <c r="AC230">
        <v>0</v>
      </c>
      <c r="AD230">
        <v>1</v>
      </c>
      <c r="AE230">
        <v>0</v>
      </c>
      <c r="AF230" t="s">
        <v>3</v>
      </c>
      <c r="AG230">
        <v>0.1</v>
      </c>
      <c r="AH230">
        <v>2</v>
      </c>
      <c r="AI230">
        <v>31303919</v>
      </c>
      <c r="AJ230">
        <v>230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</row>
    <row r="231" spans="1:44" x14ac:dyDescent="0.2">
      <c r="A231">
        <f>ROW(Source!A103)</f>
        <v>103</v>
      </c>
      <c r="B231">
        <v>31303929</v>
      </c>
      <c r="C231">
        <v>31303913</v>
      </c>
      <c r="D231">
        <v>29851856</v>
      </c>
      <c r="E231">
        <v>17</v>
      </c>
      <c r="F231">
        <v>1</v>
      </c>
      <c r="G231">
        <v>1</v>
      </c>
      <c r="H231">
        <v>3</v>
      </c>
      <c r="I231" t="s">
        <v>791</v>
      </c>
      <c r="J231" t="s">
        <v>3</v>
      </c>
      <c r="K231" t="s">
        <v>795</v>
      </c>
      <c r="L231">
        <v>1339</v>
      </c>
      <c r="N231">
        <v>1007</v>
      </c>
      <c r="O231" t="s">
        <v>135</v>
      </c>
      <c r="P231" t="s">
        <v>135</v>
      </c>
      <c r="Q231">
        <v>1</v>
      </c>
      <c r="X231">
        <v>0.28000000000000003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 t="s">
        <v>3</v>
      </c>
      <c r="AG231">
        <v>0.28000000000000003</v>
      </c>
      <c r="AH231">
        <v>3</v>
      </c>
      <c r="AI231">
        <v>-1</v>
      </c>
      <c r="AJ231" t="s">
        <v>3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</row>
    <row r="232" spans="1:44" x14ac:dyDescent="0.2">
      <c r="A232">
        <f>ROW(Source!A103)</f>
        <v>103</v>
      </c>
      <c r="B232">
        <v>31303930</v>
      </c>
      <c r="C232">
        <v>31303913</v>
      </c>
      <c r="D232">
        <v>29882338</v>
      </c>
      <c r="E232">
        <v>1</v>
      </c>
      <c r="F232">
        <v>1</v>
      </c>
      <c r="G232">
        <v>1</v>
      </c>
      <c r="H232">
        <v>3</v>
      </c>
      <c r="I232" t="s">
        <v>729</v>
      </c>
      <c r="J232" t="s">
        <v>730</v>
      </c>
      <c r="K232" t="s">
        <v>731</v>
      </c>
      <c r="L232">
        <v>1348</v>
      </c>
      <c r="N232">
        <v>1009</v>
      </c>
      <c r="O232" t="s">
        <v>37</v>
      </c>
      <c r="P232" t="s">
        <v>37</v>
      </c>
      <c r="Q232">
        <v>1000</v>
      </c>
      <c r="X232">
        <v>2E-3</v>
      </c>
      <c r="Y232">
        <v>7200</v>
      </c>
      <c r="Z232">
        <v>0</v>
      </c>
      <c r="AA232">
        <v>0</v>
      </c>
      <c r="AB232">
        <v>0</v>
      </c>
      <c r="AC232">
        <v>0</v>
      </c>
      <c r="AD232">
        <v>1</v>
      </c>
      <c r="AE232">
        <v>0</v>
      </c>
      <c r="AF232" t="s">
        <v>3</v>
      </c>
      <c r="AG232">
        <v>2E-3</v>
      </c>
      <c r="AH232">
        <v>2</v>
      </c>
      <c r="AI232">
        <v>31303921</v>
      </c>
      <c r="AJ232">
        <v>232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</row>
    <row r="233" spans="1:44" x14ac:dyDescent="0.2">
      <c r="A233">
        <f>ROW(Source!A103)</f>
        <v>103</v>
      </c>
      <c r="B233">
        <v>31303931</v>
      </c>
      <c r="C233">
        <v>31303913</v>
      </c>
      <c r="D233">
        <v>29886164</v>
      </c>
      <c r="E233">
        <v>1</v>
      </c>
      <c r="F233">
        <v>1</v>
      </c>
      <c r="G233">
        <v>1</v>
      </c>
      <c r="H233">
        <v>3</v>
      </c>
      <c r="I233" t="s">
        <v>732</v>
      </c>
      <c r="J233" t="s">
        <v>733</v>
      </c>
      <c r="K233" t="s">
        <v>734</v>
      </c>
      <c r="L233">
        <v>1339</v>
      </c>
      <c r="N233">
        <v>1007</v>
      </c>
      <c r="O233" t="s">
        <v>135</v>
      </c>
      <c r="P233" t="s">
        <v>135</v>
      </c>
      <c r="Q233">
        <v>1</v>
      </c>
      <c r="X233">
        <v>0.52900000000000003</v>
      </c>
      <c r="Y233">
        <v>602</v>
      </c>
      <c r="Z233">
        <v>0</v>
      </c>
      <c r="AA233">
        <v>0</v>
      </c>
      <c r="AB233">
        <v>0</v>
      </c>
      <c r="AC233">
        <v>0</v>
      </c>
      <c r="AD233">
        <v>1</v>
      </c>
      <c r="AE233">
        <v>0</v>
      </c>
      <c r="AF233" t="s">
        <v>3</v>
      </c>
      <c r="AG233">
        <v>0.52900000000000003</v>
      </c>
      <c r="AH233">
        <v>2</v>
      </c>
      <c r="AI233">
        <v>31303922</v>
      </c>
      <c r="AJ233">
        <v>233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</row>
    <row r="234" spans="1:44" x14ac:dyDescent="0.2">
      <c r="A234">
        <f>ROW(Source!A105)</f>
        <v>105</v>
      </c>
      <c r="B234">
        <v>31303943</v>
      </c>
      <c r="C234">
        <v>31303933</v>
      </c>
      <c r="D234">
        <v>28882523</v>
      </c>
      <c r="E234">
        <v>1</v>
      </c>
      <c r="F234">
        <v>1</v>
      </c>
      <c r="G234">
        <v>1</v>
      </c>
      <c r="H234">
        <v>1</v>
      </c>
      <c r="I234" t="s">
        <v>621</v>
      </c>
      <c r="J234" t="s">
        <v>3</v>
      </c>
      <c r="K234" t="s">
        <v>622</v>
      </c>
      <c r="L234">
        <v>1191</v>
      </c>
      <c r="N234">
        <v>1013</v>
      </c>
      <c r="O234" t="s">
        <v>557</v>
      </c>
      <c r="P234" t="s">
        <v>557</v>
      </c>
      <c r="Q234">
        <v>1</v>
      </c>
      <c r="X234">
        <v>42.4</v>
      </c>
      <c r="Y234">
        <v>0</v>
      </c>
      <c r="Z234">
        <v>0</v>
      </c>
      <c r="AA234">
        <v>0</v>
      </c>
      <c r="AB234">
        <v>8.17</v>
      </c>
      <c r="AC234">
        <v>0</v>
      </c>
      <c r="AD234">
        <v>1</v>
      </c>
      <c r="AE234">
        <v>1</v>
      </c>
      <c r="AF234" t="s">
        <v>3</v>
      </c>
      <c r="AG234">
        <v>42.4</v>
      </c>
      <c r="AH234">
        <v>2</v>
      </c>
      <c r="AI234">
        <v>31303934</v>
      </c>
      <c r="AJ234">
        <v>234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</row>
    <row r="235" spans="1:44" x14ac:dyDescent="0.2">
      <c r="A235">
        <f>ROW(Source!A105)</f>
        <v>105</v>
      </c>
      <c r="B235">
        <v>31303944</v>
      </c>
      <c r="C235">
        <v>31303933</v>
      </c>
      <c r="D235">
        <v>28880682</v>
      </c>
      <c r="E235">
        <v>1</v>
      </c>
      <c r="F235">
        <v>1</v>
      </c>
      <c r="G235">
        <v>1</v>
      </c>
      <c r="H235">
        <v>1</v>
      </c>
      <c r="I235" t="s">
        <v>564</v>
      </c>
      <c r="J235" t="s">
        <v>3</v>
      </c>
      <c r="K235" t="s">
        <v>565</v>
      </c>
      <c r="L235">
        <v>1191</v>
      </c>
      <c r="N235">
        <v>1013</v>
      </c>
      <c r="O235" t="s">
        <v>557</v>
      </c>
      <c r="P235" t="s">
        <v>557</v>
      </c>
      <c r="Q235">
        <v>1</v>
      </c>
      <c r="X235">
        <v>0.98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1</v>
      </c>
      <c r="AE235">
        <v>2</v>
      </c>
      <c r="AF235" t="s">
        <v>3</v>
      </c>
      <c r="AG235">
        <v>0.98</v>
      </c>
      <c r="AH235">
        <v>2</v>
      </c>
      <c r="AI235">
        <v>31303935</v>
      </c>
      <c r="AJ235">
        <v>235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</row>
    <row r="236" spans="1:44" x14ac:dyDescent="0.2">
      <c r="A236">
        <f>ROW(Source!A105)</f>
        <v>105</v>
      </c>
      <c r="B236">
        <v>31303945</v>
      </c>
      <c r="C236">
        <v>31303933</v>
      </c>
      <c r="D236">
        <v>29937927</v>
      </c>
      <c r="E236">
        <v>1</v>
      </c>
      <c r="F236">
        <v>1</v>
      </c>
      <c r="G236">
        <v>1</v>
      </c>
      <c r="H236">
        <v>2</v>
      </c>
      <c r="I236" t="s">
        <v>590</v>
      </c>
      <c r="J236" t="s">
        <v>591</v>
      </c>
      <c r="K236" t="s">
        <v>592</v>
      </c>
      <c r="L236">
        <v>1368</v>
      </c>
      <c r="N236">
        <v>1011</v>
      </c>
      <c r="O236" t="s">
        <v>561</v>
      </c>
      <c r="P236" t="s">
        <v>561</v>
      </c>
      <c r="Q236">
        <v>1</v>
      </c>
      <c r="X236">
        <v>0.41</v>
      </c>
      <c r="Y236">
        <v>0</v>
      </c>
      <c r="Z236">
        <v>111.99</v>
      </c>
      <c r="AA236">
        <v>13.5</v>
      </c>
      <c r="AB236">
        <v>0</v>
      </c>
      <c r="AC236">
        <v>0</v>
      </c>
      <c r="AD236">
        <v>1</v>
      </c>
      <c r="AE236">
        <v>0</v>
      </c>
      <c r="AF236" t="s">
        <v>3</v>
      </c>
      <c r="AG236">
        <v>0.41</v>
      </c>
      <c r="AH236">
        <v>2</v>
      </c>
      <c r="AI236">
        <v>31303936</v>
      </c>
      <c r="AJ236">
        <v>236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</row>
    <row r="237" spans="1:44" x14ac:dyDescent="0.2">
      <c r="A237">
        <f>ROW(Source!A105)</f>
        <v>105</v>
      </c>
      <c r="B237">
        <v>31303946</v>
      </c>
      <c r="C237">
        <v>31303933</v>
      </c>
      <c r="D237">
        <v>29938151</v>
      </c>
      <c r="E237">
        <v>1</v>
      </c>
      <c r="F237">
        <v>1</v>
      </c>
      <c r="G237">
        <v>1</v>
      </c>
      <c r="H237">
        <v>2</v>
      </c>
      <c r="I237" t="s">
        <v>700</v>
      </c>
      <c r="J237" t="s">
        <v>701</v>
      </c>
      <c r="K237" t="s">
        <v>702</v>
      </c>
      <c r="L237">
        <v>1368</v>
      </c>
      <c r="N237">
        <v>1011</v>
      </c>
      <c r="O237" t="s">
        <v>561</v>
      </c>
      <c r="P237" t="s">
        <v>561</v>
      </c>
      <c r="Q237">
        <v>1</v>
      </c>
      <c r="X237">
        <v>0.01</v>
      </c>
      <c r="Y237">
        <v>0</v>
      </c>
      <c r="Z237">
        <v>89.99</v>
      </c>
      <c r="AA237">
        <v>10.06</v>
      </c>
      <c r="AB237">
        <v>0</v>
      </c>
      <c r="AC237">
        <v>0</v>
      </c>
      <c r="AD237">
        <v>1</v>
      </c>
      <c r="AE237">
        <v>0</v>
      </c>
      <c r="AF237" t="s">
        <v>3</v>
      </c>
      <c r="AG237">
        <v>0.01</v>
      </c>
      <c r="AH237">
        <v>2</v>
      </c>
      <c r="AI237">
        <v>31303937</v>
      </c>
      <c r="AJ237">
        <v>237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</row>
    <row r="238" spans="1:44" x14ac:dyDescent="0.2">
      <c r="A238">
        <f>ROW(Source!A105)</f>
        <v>105</v>
      </c>
      <c r="B238">
        <v>31303947</v>
      </c>
      <c r="C238">
        <v>31303933</v>
      </c>
      <c r="D238">
        <v>29938648</v>
      </c>
      <c r="E238">
        <v>1</v>
      </c>
      <c r="F238">
        <v>1</v>
      </c>
      <c r="G238">
        <v>1</v>
      </c>
      <c r="H238">
        <v>2</v>
      </c>
      <c r="I238" t="s">
        <v>735</v>
      </c>
      <c r="J238" t="s">
        <v>736</v>
      </c>
      <c r="K238" t="s">
        <v>737</v>
      </c>
      <c r="L238">
        <v>1368</v>
      </c>
      <c r="N238">
        <v>1011</v>
      </c>
      <c r="O238" t="s">
        <v>561</v>
      </c>
      <c r="P238" t="s">
        <v>561</v>
      </c>
      <c r="Q238">
        <v>1</v>
      </c>
      <c r="X238">
        <v>5.13</v>
      </c>
      <c r="Y238">
        <v>0</v>
      </c>
      <c r="Z238">
        <v>60</v>
      </c>
      <c r="AA238">
        <v>0</v>
      </c>
      <c r="AB238">
        <v>0</v>
      </c>
      <c r="AC238">
        <v>0</v>
      </c>
      <c r="AD238">
        <v>1</v>
      </c>
      <c r="AE238">
        <v>0</v>
      </c>
      <c r="AF238" t="s">
        <v>3</v>
      </c>
      <c r="AG238">
        <v>5.13</v>
      </c>
      <c r="AH238">
        <v>2</v>
      </c>
      <c r="AI238">
        <v>31303938</v>
      </c>
      <c r="AJ238">
        <v>238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</row>
    <row r="239" spans="1:44" x14ac:dyDescent="0.2">
      <c r="A239">
        <f>ROW(Source!A105)</f>
        <v>105</v>
      </c>
      <c r="B239">
        <v>31303948</v>
      </c>
      <c r="C239">
        <v>31303933</v>
      </c>
      <c r="D239">
        <v>29939320</v>
      </c>
      <c r="E239">
        <v>1</v>
      </c>
      <c r="F239">
        <v>1</v>
      </c>
      <c r="G239">
        <v>1</v>
      </c>
      <c r="H239">
        <v>2</v>
      </c>
      <c r="I239" t="s">
        <v>579</v>
      </c>
      <c r="J239" t="s">
        <v>580</v>
      </c>
      <c r="K239" t="s">
        <v>581</v>
      </c>
      <c r="L239">
        <v>1368</v>
      </c>
      <c r="N239">
        <v>1011</v>
      </c>
      <c r="O239" t="s">
        <v>561</v>
      </c>
      <c r="P239" t="s">
        <v>561</v>
      </c>
      <c r="Q239">
        <v>1</v>
      </c>
      <c r="X239">
        <v>0.56000000000000005</v>
      </c>
      <c r="Y239">
        <v>0</v>
      </c>
      <c r="Z239">
        <v>65.709999999999994</v>
      </c>
      <c r="AA239">
        <v>11.6</v>
      </c>
      <c r="AB239">
        <v>0</v>
      </c>
      <c r="AC239">
        <v>0</v>
      </c>
      <c r="AD239">
        <v>1</v>
      </c>
      <c r="AE239">
        <v>0</v>
      </c>
      <c r="AF239" t="s">
        <v>3</v>
      </c>
      <c r="AG239">
        <v>0.56000000000000005</v>
      </c>
      <c r="AH239">
        <v>2</v>
      </c>
      <c r="AI239">
        <v>31303939</v>
      </c>
      <c r="AJ239">
        <v>239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</row>
    <row r="240" spans="1:44" x14ac:dyDescent="0.2">
      <c r="A240">
        <f>ROW(Source!A105)</f>
        <v>105</v>
      </c>
      <c r="B240">
        <v>31303949</v>
      </c>
      <c r="C240">
        <v>31303933</v>
      </c>
      <c r="D240">
        <v>29862035</v>
      </c>
      <c r="E240">
        <v>1</v>
      </c>
      <c r="F240">
        <v>1</v>
      </c>
      <c r="G240">
        <v>1</v>
      </c>
      <c r="H240">
        <v>3</v>
      </c>
      <c r="I240" t="s">
        <v>280</v>
      </c>
      <c r="J240" t="s">
        <v>282</v>
      </c>
      <c r="K240" t="s">
        <v>281</v>
      </c>
      <c r="L240">
        <v>1339</v>
      </c>
      <c r="N240">
        <v>1007</v>
      </c>
      <c r="O240" t="s">
        <v>135</v>
      </c>
      <c r="P240" t="s">
        <v>135</v>
      </c>
      <c r="Q240">
        <v>1</v>
      </c>
      <c r="X240">
        <v>0.05</v>
      </c>
      <c r="Y240">
        <v>55.26</v>
      </c>
      <c r="Z240">
        <v>0</v>
      </c>
      <c r="AA240">
        <v>0</v>
      </c>
      <c r="AB240">
        <v>0</v>
      </c>
      <c r="AC240">
        <v>0</v>
      </c>
      <c r="AD240">
        <v>1</v>
      </c>
      <c r="AE240">
        <v>0</v>
      </c>
      <c r="AF240" t="s">
        <v>3</v>
      </c>
      <c r="AG240">
        <v>0.05</v>
      </c>
      <c r="AH240">
        <v>2</v>
      </c>
      <c r="AI240">
        <v>31303940</v>
      </c>
      <c r="AJ240">
        <v>240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</row>
    <row r="241" spans="1:44" x14ac:dyDescent="0.2">
      <c r="A241">
        <f>ROW(Source!A105)</f>
        <v>105</v>
      </c>
      <c r="B241">
        <v>31303950</v>
      </c>
      <c r="C241">
        <v>31303933</v>
      </c>
      <c r="D241">
        <v>29863559</v>
      </c>
      <c r="E241">
        <v>1</v>
      </c>
      <c r="F241">
        <v>1</v>
      </c>
      <c r="G241">
        <v>1</v>
      </c>
      <c r="H241">
        <v>3</v>
      </c>
      <c r="I241" t="s">
        <v>391</v>
      </c>
      <c r="J241" t="s">
        <v>393</v>
      </c>
      <c r="K241" t="s">
        <v>392</v>
      </c>
      <c r="L241">
        <v>1339</v>
      </c>
      <c r="N241">
        <v>1007</v>
      </c>
      <c r="O241" t="s">
        <v>135</v>
      </c>
      <c r="P241" t="s">
        <v>135</v>
      </c>
      <c r="Q241">
        <v>1</v>
      </c>
      <c r="X241">
        <v>5</v>
      </c>
      <c r="Y241">
        <v>280.60000000000002</v>
      </c>
      <c r="Z241">
        <v>0</v>
      </c>
      <c r="AA241">
        <v>0</v>
      </c>
      <c r="AB241">
        <v>0</v>
      </c>
      <c r="AC241">
        <v>0</v>
      </c>
      <c r="AD241">
        <v>1</v>
      </c>
      <c r="AE241">
        <v>0</v>
      </c>
      <c r="AF241" t="s">
        <v>3</v>
      </c>
      <c r="AG241">
        <v>5</v>
      </c>
      <c r="AH241">
        <v>2</v>
      </c>
      <c r="AI241">
        <v>31303941</v>
      </c>
      <c r="AJ241">
        <v>241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</row>
    <row r="242" spans="1:44" x14ac:dyDescent="0.2">
      <c r="A242">
        <f>ROW(Source!A105)</f>
        <v>105</v>
      </c>
      <c r="B242">
        <v>31303951</v>
      </c>
      <c r="C242">
        <v>31303933</v>
      </c>
      <c r="D242">
        <v>29854085</v>
      </c>
      <c r="E242">
        <v>17</v>
      </c>
      <c r="F242">
        <v>1</v>
      </c>
      <c r="G242">
        <v>1</v>
      </c>
      <c r="H242">
        <v>3</v>
      </c>
      <c r="I242" t="s">
        <v>796</v>
      </c>
      <c r="J242" t="s">
        <v>3</v>
      </c>
      <c r="K242" t="s">
        <v>797</v>
      </c>
      <c r="L242">
        <v>1327</v>
      </c>
      <c r="N242">
        <v>1005</v>
      </c>
      <c r="O242" t="s">
        <v>73</v>
      </c>
      <c r="P242" t="s">
        <v>73</v>
      </c>
      <c r="Q242">
        <v>1</v>
      </c>
      <c r="X242">
        <v>100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 t="s">
        <v>3</v>
      </c>
      <c r="AG242">
        <v>100</v>
      </c>
      <c r="AH242">
        <v>3</v>
      </c>
      <c r="AI242">
        <v>-1</v>
      </c>
      <c r="AJ242" t="s">
        <v>3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</row>
    <row r="243" spans="1:44" x14ac:dyDescent="0.2">
      <c r="A243">
        <f>ROW(Source!A107)</f>
        <v>107</v>
      </c>
      <c r="B243">
        <v>31303964</v>
      </c>
      <c r="C243">
        <v>31303953</v>
      </c>
      <c r="D243">
        <v>28880684</v>
      </c>
      <c r="E243">
        <v>1</v>
      </c>
      <c r="F243">
        <v>1</v>
      </c>
      <c r="G243">
        <v>1</v>
      </c>
      <c r="H243">
        <v>1</v>
      </c>
      <c r="I243" t="s">
        <v>738</v>
      </c>
      <c r="J243" t="s">
        <v>3</v>
      </c>
      <c r="K243" t="s">
        <v>739</v>
      </c>
      <c r="L243">
        <v>1191</v>
      </c>
      <c r="N243">
        <v>1013</v>
      </c>
      <c r="O243" t="s">
        <v>557</v>
      </c>
      <c r="P243" t="s">
        <v>557</v>
      </c>
      <c r="Q243">
        <v>1</v>
      </c>
      <c r="X243">
        <v>62.81</v>
      </c>
      <c r="Y243">
        <v>0</v>
      </c>
      <c r="Z243">
        <v>0</v>
      </c>
      <c r="AA243">
        <v>0</v>
      </c>
      <c r="AB243">
        <v>9.4</v>
      </c>
      <c r="AC243">
        <v>0</v>
      </c>
      <c r="AD243">
        <v>1</v>
      </c>
      <c r="AE243">
        <v>1</v>
      </c>
      <c r="AF243" t="s">
        <v>3</v>
      </c>
      <c r="AG243">
        <v>62.81</v>
      </c>
      <c r="AH243">
        <v>2</v>
      </c>
      <c r="AI243">
        <v>31303954</v>
      </c>
      <c r="AJ243">
        <v>243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</row>
    <row r="244" spans="1:44" x14ac:dyDescent="0.2">
      <c r="A244">
        <f>ROW(Source!A107)</f>
        <v>107</v>
      </c>
      <c r="B244">
        <v>31303965</v>
      </c>
      <c r="C244">
        <v>31303953</v>
      </c>
      <c r="D244">
        <v>28880682</v>
      </c>
      <c r="E244">
        <v>1</v>
      </c>
      <c r="F244">
        <v>1</v>
      </c>
      <c r="G244">
        <v>1</v>
      </c>
      <c r="H244">
        <v>1</v>
      </c>
      <c r="I244" t="s">
        <v>564</v>
      </c>
      <c r="J244" t="s">
        <v>3</v>
      </c>
      <c r="K244" t="s">
        <v>565</v>
      </c>
      <c r="L244">
        <v>1191</v>
      </c>
      <c r="N244">
        <v>1013</v>
      </c>
      <c r="O244" t="s">
        <v>557</v>
      </c>
      <c r="P244" t="s">
        <v>557</v>
      </c>
      <c r="Q244">
        <v>1</v>
      </c>
      <c r="X244">
        <v>2.82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1</v>
      </c>
      <c r="AE244">
        <v>2</v>
      </c>
      <c r="AF244" t="s">
        <v>3</v>
      </c>
      <c r="AG244">
        <v>2.82</v>
      </c>
      <c r="AH244">
        <v>2</v>
      </c>
      <c r="AI244">
        <v>31303955</v>
      </c>
      <c r="AJ244">
        <v>244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</row>
    <row r="245" spans="1:44" x14ac:dyDescent="0.2">
      <c r="A245">
        <f>ROW(Source!A107)</f>
        <v>107</v>
      </c>
      <c r="B245">
        <v>31303966</v>
      </c>
      <c r="C245">
        <v>31303953</v>
      </c>
      <c r="D245">
        <v>29938220</v>
      </c>
      <c r="E245">
        <v>1</v>
      </c>
      <c r="F245">
        <v>1</v>
      </c>
      <c r="G245">
        <v>1</v>
      </c>
      <c r="H245">
        <v>2</v>
      </c>
      <c r="I245" t="s">
        <v>566</v>
      </c>
      <c r="J245" t="s">
        <v>567</v>
      </c>
      <c r="K245" t="s">
        <v>568</v>
      </c>
      <c r="L245">
        <v>1368</v>
      </c>
      <c r="N245">
        <v>1011</v>
      </c>
      <c r="O245" t="s">
        <v>561</v>
      </c>
      <c r="P245" t="s">
        <v>561</v>
      </c>
      <c r="Q245">
        <v>1</v>
      </c>
      <c r="X245">
        <v>0.41</v>
      </c>
      <c r="Y245">
        <v>0</v>
      </c>
      <c r="Z245">
        <v>31.26</v>
      </c>
      <c r="AA245">
        <v>13.5</v>
      </c>
      <c r="AB245">
        <v>0</v>
      </c>
      <c r="AC245">
        <v>0</v>
      </c>
      <c r="AD245">
        <v>1</v>
      </c>
      <c r="AE245">
        <v>0</v>
      </c>
      <c r="AF245" t="s">
        <v>3</v>
      </c>
      <c r="AG245">
        <v>0.41</v>
      </c>
      <c r="AH245">
        <v>2</v>
      </c>
      <c r="AI245">
        <v>31303956</v>
      </c>
      <c r="AJ245">
        <v>245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</row>
    <row r="246" spans="1:44" x14ac:dyDescent="0.2">
      <c r="A246">
        <f>ROW(Source!A107)</f>
        <v>107</v>
      </c>
      <c r="B246">
        <v>31303967</v>
      </c>
      <c r="C246">
        <v>31303953</v>
      </c>
      <c r="D246">
        <v>29939320</v>
      </c>
      <c r="E246">
        <v>1</v>
      </c>
      <c r="F246">
        <v>1</v>
      </c>
      <c r="G246">
        <v>1</v>
      </c>
      <c r="H246">
        <v>2</v>
      </c>
      <c r="I246" t="s">
        <v>579</v>
      </c>
      <c r="J246" t="s">
        <v>580</v>
      </c>
      <c r="K246" t="s">
        <v>581</v>
      </c>
      <c r="L246">
        <v>1368</v>
      </c>
      <c r="N246">
        <v>1011</v>
      </c>
      <c r="O246" t="s">
        <v>561</v>
      </c>
      <c r="P246" t="s">
        <v>561</v>
      </c>
      <c r="Q246">
        <v>1</v>
      </c>
      <c r="X246">
        <v>2.41</v>
      </c>
      <c r="Y246">
        <v>0</v>
      </c>
      <c r="Z246">
        <v>65.709999999999994</v>
      </c>
      <c r="AA246">
        <v>11.6</v>
      </c>
      <c r="AB246">
        <v>0</v>
      </c>
      <c r="AC246">
        <v>0</v>
      </c>
      <c r="AD246">
        <v>1</v>
      </c>
      <c r="AE246">
        <v>0</v>
      </c>
      <c r="AF246" t="s">
        <v>3</v>
      </c>
      <c r="AG246">
        <v>2.41</v>
      </c>
      <c r="AH246">
        <v>2</v>
      </c>
      <c r="AI246">
        <v>31303957</v>
      </c>
      <c r="AJ246">
        <v>246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</row>
    <row r="247" spans="1:44" x14ac:dyDescent="0.2">
      <c r="A247">
        <f>ROW(Source!A107)</f>
        <v>107</v>
      </c>
      <c r="B247">
        <v>31303968</v>
      </c>
      <c r="C247">
        <v>31303953</v>
      </c>
      <c r="D247">
        <v>29939624</v>
      </c>
      <c r="E247">
        <v>1</v>
      </c>
      <c r="F247">
        <v>1</v>
      </c>
      <c r="G247">
        <v>1</v>
      </c>
      <c r="H247">
        <v>2</v>
      </c>
      <c r="I247" t="s">
        <v>740</v>
      </c>
      <c r="J247" t="s">
        <v>741</v>
      </c>
      <c r="K247" t="s">
        <v>742</v>
      </c>
      <c r="L247">
        <v>1368</v>
      </c>
      <c r="N247">
        <v>1011</v>
      </c>
      <c r="O247" t="s">
        <v>561</v>
      </c>
      <c r="P247" t="s">
        <v>561</v>
      </c>
      <c r="Q247">
        <v>1</v>
      </c>
      <c r="X247">
        <v>5.8</v>
      </c>
      <c r="Y247">
        <v>0</v>
      </c>
      <c r="Z247">
        <v>8.1</v>
      </c>
      <c r="AA247">
        <v>0</v>
      </c>
      <c r="AB247">
        <v>0</v>
      </c>
      <c r="AC247">
        <v>0</v>
      </c>
      <c r="AD247">
        <v>1</v>
      </c>
      <c r="AE247">
        <v>0</v>
      </c>
      <c r="AF247" t="s">
        <v>3</v>
      </c>
      <c r="AG247">
        <v>5.8</v>
      </c>
      <c r="AH247">
        <v>2</v>
      </c>
      <c r="AI247">
        <v>31303958</v>
      </c>
      <c r="AJ247">
        <v>247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</row>
    <row r="248" spans="1:44" x14ac:dyDescent="0.2">
      <c r="A248">
        <f>ROW(Source!A107)</f>
        <v>107</v>
      </c>
      <c r="B248">
        <v>31303969</v>
      </c>
      <c r="C248">
        <v>31303953</v>
      </c>
      <c r="D248">
        <v>29857538</v>
      </c>
      <c r="E248">
        <v>1</v>
      </c>
      <c r="F248">
        <v>1</v>
      </c>
      <c r="G248">
        <v>1</v>
      </c>
      <c r="H248">
        <v>3</v>
      </c>
      <c r="I248" t="s">
        <v>649</v>
      </c>
      <c r="J248" t="s">
        <v>650</v>
      </c>
      <c r="K248" t="s">
        <v>651</v>
      </c>
      <c r="L248">
        <v>1339</v>
      </c>
      <c r="N248">
        <v>1007</v>
      </c>
      <c r="O248" t="s">
        <v>135</v>
      </c>
      <c r="P248" t="s">
        <v>135</v>
      </c>
      <c r="Q248">
        <v>1</v>
      </c>
      <c r="X248">
        <v>0.1</v>
      </c>
      <c r="Y248">
        <v>2.44</v>
      </c>
      <c r="Z248">
        <v>0</v>
      </c>
      <c r="AA248">
        <v>0</v>
      </c>
      <c r="AB248">
        <v>0</v>
      </c>
      <c r="AC248">
        <v>0</v>
      </c>
      <c r="AD248">
        <v>1</v>
      </c>
      <c r="AE248">
        <v>0</v>
      </c>
      <c r="AF248" t="s">
        <v>3</v>
      </c>
      <c r="AG248">
        <v>0.1</v>
      </c>
      <c r="AH248">
        <v>2</v>
      </c>
      <c r="AI248">
        <v>31303959</v>
      </c>
      <c r="AJ248">
        <v>248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</row>
    <row r="249" spans="1:44" x14ac:dyDescent="0.2">
      <c r="A249">
        <f>ROW(Source!A107)</f>
        <v>107</v>
      </c>
      <c r="B249">
        <v>31303970</v>
      </c>
      <c r="C249">
        <v>31303953</v>
      </c>
      <c r="D249">
        <v>29859024</v>
      </c>
      <c r="E249">
        <v>1</v>
      </c>
      <c r="F249">
        <v>1</v>
      </c>
      <c r="G249">
        <v>1</v>
      </c>
      <c r="H249">
        <v>3</v>
      </c>
      <c r="I249" t="s">
        <v>743</v>
      </c>
      <c r="J249" t="s">
        <v>744</v>
      </c>
      <c r="K249" t="s">
        <v>745</v>
      </c>
      <c r="L249">
        <v>1348</v>
      </c>
      <c r="N249">
        <v>1009</v>
      </c>
      <c r="O249" t="s">
        <v>37</v>
      </c>
      <c r="P249" t="s">
        <v>37</v>
      </c>
      <c r="Q249">
        <v>1000</v>
      </c>
      <c r="X249">
        <v>0.02</v>
      </c>
      <c r="Y249">
        <v>9424</v>
      </c>
      <c r="Z249">
        <v>0</v>
      </c>
      <c r="AA249">
        <v>0</v>
      </c>
      <c r="AB249">
        <v>0</v>
      </c>
      <c r="AC249">
        <v>0</v>
      </c>
      <c r="AD249">
        <v>1</v>
      </c>
      <c r="AE249">
        <v>0</v>
      </c>
      <c r="AF249" t="s">
        <v>3</v>
      </c>
      <c r="AG249">
        <v>0.02</v>
      </c>
      <c r="AH249">
        <v>2</v>
      </c>
      <c r="AI249">
        <v>31303960</v>
      </c>
      <c r="AJ249">
        <v>249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</row>
    <row r="250" spans="1:44" x14ac:dyDescent="0.2">
      <c r="A250">
        <f>ROW(Source!A107)</f>
        <v>107</v>
      </c>
      <c r="B250">
        <v>31303971</v>
      </c>
      <c r="C250">
        <v>31303953</v>
      </c>
      <c r="D250">
        <v>29862382</v>
      </c>
      <c r="E250">
        <v>1</v>
      </c>
      <c r="F250">
        <v>1</v>
      </c>
      <c r="G250">
        <v>1</v>
      </c>
      <c r="H250">
        <v>3</v>
      </c>
      <c r="I250" t="s">
        <v>746</v>
      </c>
      <c r="J250" t="s">
        <v>747</v>
      </c>
      <c r="K250" t="s">
        <v>748</v>
      </c>
      <c r="L250">
        <v>1348</v>
      </c>
      <c r="N250">
        <v>1009</v>
      </c>
      <c r="O250" t="s">
        <v>37</v>
      </c>
      <c r="P250" t="s">
        <v>37</v>
      </c>
      <c r="Q250">
        <v>1000</v>
      </c>
      <c r="X250">
        <v>0.15</v>
      </c>
      <c r="Y250">
        <v>300</v>
      </c>
      <c r="Z250">
        <v>0</v>
      </c>
      <c r="AA250">
        <v>0</v>
      </c>
      <c r="AB250">
        <v>0</v>
      </c>
      <c r="AC250">
        <v>0</v>
      </c>
      <c r="AD250">
        <v>1</v>
      </c>
      <c r="AE250">
        <v>0</v>
      </c>
      <c r="AF250" t="s">
        <v>3</v>
      </c>
      <c r="AG250">
        <v>0.15</v>
      </c>
      <c r="AH250">
        <v>2</v>
      </c>
      <c r="AI250">
        <v>31303961</v>
      </c>
      <c r="AJ250">
        <v>250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</row>
    <row r="251" spans="1:44" x14ac:dyDescent="0.2">
      <c r="A251">
        <f>ROW(Source!A107)</f>
        <v>107</v>
      </c>
      <c r="B251">
        <v>31303972</v>
      </c>
      <c r="C251">
        <v>31303953</v>
      </c>
      <c r="D251">
        <v>29878322</v>
      </c>
      <c r="E251">
        <v>1</v>
      </c>
      <c r="F251">
        <v>1</v>
      </c>
      <c r="G251">
        <v>1</v>
      </c>
      <c r="H251">
        <v>3</v>
      </c>
      <c r="I251" t="s">
        <v>749</v>
      </c>
      <c r="J251" t="s">
        <v>750</v>
      </c>
      <c r="K251" t="s">
        <v>751</v>
      </c>
      <c r="L251">
        <v>1348</v>
      </c>
      <c r="N251">
        <v>1009</v>
      </c>
      <c r="O251" t="s">
        <v>37</v>
      </c>
      <c r="P251" t="s">
        <v>37</v>
      </c>
      <c r="Q251">
        <v>1000</v>
      </c>
      <c r="X251">
        <v>2.09</v>
      </c>
      <c r="Y251">
        <v>7571</v>
      </c>
      <c r="Z251">
        <v>0</v>
      </c>
      <c r="AA251">
        <v>0</v>
      </c>
      <c r="AB251">
        <v>0</v>
      </c>
      <c r="AC251">
        <v>0</v>
      </c>
      <c r="AD251">
        <v>1</v>
      </c>
      <c r="AE251">
        <v>0</v>
      </c>
      <c r="AF251" t="s">
        <v>3</v>
      </c>
      <c r="AG251">
        <v>2.09</v>
      </c>
      <c r="AH251">
        <v>2</v>
      </c>
      <c r="AI251">
        <v>31303962</v>
      </c>
      <c r="AJ251">
        <v>251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</row>
    <row r="252" spans="1:44" x14ac:dyDescent="0.2">
      <c r="A252">
        <f>ROW(Source!A107)</f>
        <v>107</v>
      </c>
      <c r="B252">
        <v>31303973</v>
      </c>
      <c r="C252">
        <v>31303953</v>
      </c>
      <c r="D252">
        <v>29852422</v>
      </c>
      <c r="E252">
        <v>17</v>
      </c>
      <c r="F252">
        <v>1</v>
      </c>
      <c r="G252">
        <v>1</v>
      </c>
      <c r="H252">
        <v>3</v>
      </c>
      <c r="I252" t="s">
        <v>798</v>
      </c>
      <c r="J252" t="s">
        <v>3</v>
      </c>
      <c r="K252" t="s">
        <v>799</v>
      </c>
      <c r="L252">
        <v>1301</v>
      </c>
      <c r="N252">
        <v>1003</v>
      </c>
      <c r="O252" t="s">
        <v>373</v>
      </c>
      <c r="P252" t="s">
        <v>373</v>
      </c>
      <c r="Q252">
        <v>1</v>
      </c>
      <c r="X252">
        <v>102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 t="s">
        <v>3</v>
      </c>
      <c r="AG252">
        <v>102</v>
      </c>
      <c r="AH252">
        <v>3</v>
      </c>
      <c r="AI252">
        <v>-1</v>
      </c>
      <c r="AJ252" t="s">
        <v>3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</row>
    <row r="253" spans="1:44" x14ac:dyDescent="0.2">
      <c r="A253">
        <f>ROW(Source!A110)</f>
        <v>110</v>
      </c>
      <c r="B253">
        <v>31304090</v>
      </c>
      <c r="C253">
        <v>31304088</v>
      </c>
      <c r="D253">
        <v>28880804</v>
      </c>
      <c r="E253">
        <v>1</v>
      </c>
      <c r="F253">
        <v>1</v>
      </c>
      <c r="G253">
        <v>1</v>
      </c>
      <c r="H253">
        <v>1</v>
      </c>
      <c r="I253" t="s">
        <v>555</v>
      </c>
      <c r="J253" t="s">
        <v>3</v>
      </c>
      <c r="K253" t="s">
        <v>556</v>
      </c>
      <c r="L253">
        <v>1191</v>
      </c>
      <c r="N253">
        <v>1013</v>
      </c>
      <c r="O253" t="s">
        <v>557</v>
      </c>
      <c r="P253" t="s">
        <v>557</v>
      </c>
      <c r="Q253">
        <v>1</v>
      </c>
      <c r="X253">
        <v>118</v>
      </c>
      <c r="Y253">
        <v>0</v>
      </c>
      <c r="Z253">
        <v>0</v>
      </c>
      <c r="AA253">
        <v>0</v>
      </c>
      <c r="AB253">
        <v>7.8</v>
      </c>
      <c r="AC253">
        <v>0</v>
      </c>
      <c r="AD253">
        <v>1</v>
      </c>
      <c r="AE253">
        <v>1</v>
      </c>
      <c r="AF253" t="s">
        <v>3</v>
      </c>
      <c r="AG253">
        <v>118</v>
      </c>
      <c r="AH253">
        <v>2</v>
      </c>
      <c r="AI253">
        <v>31304089</v>
      </c>
      <c r="AJ253">
        <v>253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</row>
    <row r="254" spans="1:44" x14ac:dyDescent="0.2">
      <c r="A254">
        <f>ROW(Source!A111)</f>
        <v>111</v>
      </c>
      <c r="B254">
        <v>31304099</v>
      </c>
      <c r="C254">
        <v>31304091</v>
      </c>
      <c r="D254">
        <v>28885386</v>
      </c>
      <c r="E254">
        <v>1</v>
      </c>
      <c r="F254">
        <v>1</v>
      </c>
      <c r="G254">
        <v>1</v>
      </c>
      <c r="H254">
        <v>1</v>
      </c>
      <c r="I254" t="s">
        <v>652</v>
      </c>
      <c r="J254" t="s">
        <v>3</v>
      </c>
      <c r="K254" t="s">
        <v>653</v>
      </c>
      <c r="L254">
        <v>1191</v>
      </c>
      <c r="N254">
        <v>1013</v>
      </c>
      <c r="O254" t="s">
        <v>557</v>
      </c>
      <c r="P254" t="s">
        <v>557</v>
      </c>
      <c r="Q254">
        <v>1</v>
      </c>
      <c r="X254">
        <v>3.41</v>
      </c>
      <c r="Y254">
        <v>0</v>
      </c>
      <c r="Z254">
        <v>0</v>
      </c>
      <c r="AA254">
        <v>0</v>
      </c>
      <c r="AB254">
        <v>8.64</v>
      </c>
      <c r="AC254">
        <v>0</v>
      </c>
      <c r="AD254">
        <v>1</v>
      </c>
      <c r="AE254">
        <v>1</v>
      </c>
      <c r="AF254" t="s">
        <v>3</v>
      </c>
      <c r="AG254">
        <v>3.41</v>
      </c>
      <c r="AH254">
        <v>2</v>
      </c>
      <c r="AI254">
        <v>31304092</v>
      </c>
      <c r="AJ254">
        <v>254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</row>
    <row r="255" spans="1:44" x14ac:dyDescent="0.2">
      <c r="A255">
        <f>ROW(Source!A111)</f>
        <v>111</v>
      </c>
      <c r="B255">
        <v>31304100</v>
      </c>
      <c r="C255">
        <v>31304091</v>
      </c>
      <c r="D255">
        <v>28880682</v>
      </c>
      <c r="E255">
        <v>1</v>
      </c>
      <c r="F255">
        <v>1</v>
      </c>
      <c r="G255">
        <v>1</v>
      </c>
      <c r="H255">
        <v>1</v>
      </c>
      <c r="I255" t="s">
        <v>564</v>
      </c>
      <c r="J255" t="s">
        <v>3</v>
      </c>
      <c r="K255" t="s">
        <v>565</v>
      </c>
      <c r="L255">
        <v>1191</v>
      </c>
      <c r="N255">
        <v>1013</v>
      </c>
      <c r="O255" t="s">
        <v>557</v>
      </c>
      <c r="P255" t="s">
        <v>557</v>
      </c>
      <c r="Q255">
        <v>1</v>
      </c>
      <c r="X255">
        <v>0.3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1</v>
      </c>
      <c r="AE255">
        <v>2</v>
      </c>
      <c r="AF255" t="s">
        <v>3</v>
      </c>
      <c r="AG255">
        <v>0.3</v>
      </c>
      <c r="AH255">
        <v>2</v>
      </c>
      <c r="AI255">
        <v>31304093</v>
      </c>
      <c r="AJ255">
        <v>255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</row>
    <row r="256" spans="1:44" x14ac:dyDescent="0.2">
      <c r="A256">
        <f>ROW(Source!A111)</f>
        <v>111</v>
      </c>
      <c r="B256">
        <v>31304101</v>
      </c>
      <c r="C256">
        <v>31304091</v>
      </c>
      <c r="D256">
        <v>29938151</v>
      </c>
      <c r="E256">
        <v>1</v>
      </c>
      <c r="F256">
        <v>1</v>
      </c>
      <c r="G256">
        <v>1</v>
      </c>
      <c r="H256">
        <v>2</v>
      </c>
      <c r="I256" t="s">
        <v>700</v>
      </c>
      <c r="J256" t="s">
        <v>701</v>
      </c>
      <c r="K256" t="s">
        <v>702</v>
      </c>
      <c r="L256">
        <v>1368</v>
      </c>
      <c r="N256">
        <v>1011</v>
      </c>
      <c r="O256" t="s">
        <v>561</v>
      </c>
      <c r="P256" t="s">
        <v>561</v>
      </c>
      <c r="Q256">
        <v>1</v>
      </c>
      <c r="X256">
        <v>0.08</v>
      </c>
      <c r="Y256">
        <v>0</v>
      </c>
      <c r="Z256">
        <v>89.99</v>
      </c>
      <c r="AA256">
        <v>10.06</v>
      </c>
      <c r="AB256">
        <v>0</v>
      </c>
      <c r="AC256">
        <v>0</v>
      </c>
      <c r="AD256">
        <v>1</v>
      </c>
      <c r="AE256">
        <v>0</v>
      </c>
      <c r="AF256" t="s">
        <v>3</v>
      </c>
      <c r="AG256">
        <v>0.08</v>
      </c>
      <c r="AH256">
        <v>2</v>
      </c>
      <c r="AI256">
        <v>31304094</v>
      </c>
      <c r="AJ256">
        <v>256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</row>
    <row r="257" spans="1:44" x14ac:dyDescent="0.2">
      <c r="A257">
        <f>ROW(Source!A111)</f>
        <v>111</v>
      </c>
      <c r="B257">
        <v>31304102</v>
      </c>
      <c r="C257">
        <v>31304091</v>
      </c>
      <c r="D257">
        <v>29938657</v>
      </c>
      <c r="E257">
        <v>1</v>
      </c>
      <c r="F257">
        <v>1</v>
      </c>
      <c r="G257">
        <v>1</v>
      </c>
      <c r="H257">
        <v>2</v>
      </c>
      <c r="I257" t="s">
        <v>706</v>
      </c>
      <c r="J257" t="s">
        <v>707</v>
      </c>
      <c r="K257" t="s">
        <v>708</v>
      </c>
      <c r="L257">
        <v>1368</v>
      </c>
      <c r="N257">
        <v>1011</v>
      </c>
      <c r="O257" t="s">
        <v>561</v>
      </c>
      <c r="P257" t="s">
        <v>561</v>
      </c>
      <c r="Q257">
        <v>1</v>
      </c>
      <c r="X257">
        <v>0.44</v>
      </c>
      <c r="Y257">
        <v>0</v>
      </c>
      <c r="Z257">
        <v>0.55000000000000004</v>
      </c>
      <c r="AA257">
        <v>0</v>
      </c>
      <c r="AB257">
        <v>0</v>
      </c>
      <c r="AC257">
        <v>0</v>
      </c>
      <c r="AD257">
        <v>1</v>
      </c>
      <c r="AE257">
        <v>0</v>
      </c>
      <c r="AF257" t="s">
        <v>3</v>
      </c>
      <c r="AG257">
        <v>0.44</v>
      </c>
      <c r="AH257">
        <v>2</v>
      </c>
      <c r="AI257">
        <v>31304095</v>
      </c>
      <c r="AJ257">
        <v>257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</row>
    <row r="258" spans="1:44" x14ac:dyDescent="0.2">
      <c r="A258">
        <f>ROW(Source!A111)</f>
        <v>111</v>
      </c>
      <c r="B258">
        <v>31304103</v>
      </c>
      <c r="C258">
        <v>31304091</v>
      </c>
      <c r="D258">
        <v>29939644</v>
      </c>
      <c r="E258">
        <v>1</v>
      </c>
      <c r="F258">
        <v>1</v>
      </c>
      <c r="G258">
        <v>1</v>
      </c>
      <c r="H258">
        <v>2</v>
      </c>
      <c r="I258" t="s">
        <v>709</v>
      </c>
      <c r="J258" t="s">
        <v>710</v>
      </c>
      <c r="K258" t="s">
        <v>711</v>
      </c>
      <c r="L258">
        <v>1368</v>
      </c>
      <c r="N258">
        <v>1011</v>
      </c>
      <c r="O258" t="s">
        <v>561</v>
      </c>
      <c r="P258" t="s">
        <v>561</v>
      </c>
      <c r="Q258">
        <v>1</v>
      </c>
      <c r="X258">
        <v>0.22</v>
      </c>
      <c r="Y258">
        <v>0</v>
      </c>
      <c r="Z258">
        <v>90</v>
      </c>
      <c r="AA258">
        <v>10.06</v>
      </c>
      <c r="AB258">
        <v>0</v>
      </c>
      <c r="AC258">
        <v>0</v>
      </c>
      <c r="AD258">
        <v>1</v>
      </c>
      <c r="AE258">
        <v>0</v>
      </c>
      <c r="AF258" t="s">
        <v>3</v>
      </c>
      <c r="AG258">
        <v>0.22</v>
      </c>
      <c r="AH258">
        <v>2</v>
      </c>
      <c r="AI258">
        <v>31304096</v>
      </c>
      <c r="AJ258">
        <v>258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</row>
    <row r="259" spans="1:44" x14ac:dyDescent="0.2">
      <c r="A259">
        <f>ROW(Source!A111)</f>
        <v>111</v>
      </c>
      <c r="B259">
        <v>31304104</v>
      </c>
      <c r="C259">
        <v>31304091</v>
      </c>
      <c r="D259">
        <v>29857538</v>
      </c>
      <c r="E259">
        <v>1</v>
      </c>
      <c r="F259">
        <v>1</v>
      </c>
      <c r="G259">
        <v>1</v>
      </c>
      <c r="H259">
        <v>3</v>
      </c>
      <c r="I259" t="s">
        <v>649</v>
      </c>
      <c r="J259" t="s">
        <v>650</v>
      </c>
      <c r="K259" t="s">
        <v>651</v>
      </c>
      <c r="L259">
        <v>1339</v>
      </c>
      <c r="N259">
        <v>1007</v>
      </c>
      <c r="O259" t="s">
        <v>135</v>
      </c>
      <c r="P259" t="s">
        <v>135</v>
      </c>
      <c r="Q259">
        <v>1</v>
      </c>
      <c r="X259">
        <v>0.15</v>
      </c>
      <c r="Y259">
        <v>2.44</v>
      </c>
      <c r="Z259">
        <v>0</v>
      </c>
      <c r="AA259">
        <v>0</v>
      </c>
      <c r="AB259">
        <v>0</v>
      </c>
      <c r="AC259">
        <v>0</v>
      </c>
      <c r="AD259">
        <v>1</v>
      </c>
      <c r="AE259">
        <v>0</v>
      </c>
      <c r="AF259" t="s">
        <v>3</v>
      </c>
      <c r="AG259">
        <v>0.15</v>
      </c>
      <c r="AH259">
        <v>2</v>
      </c>
      <c r="AI259">
        <v>31304097</v>
      </c>
      <c r="AJ259">
        <v>259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</row>
    <row r="260" spans="1:44" x14ac:dyDescent="0.2">
      <c r="A260">
        <f>ROW(Source!A111)</f>
        <v>111</v>
      </c>
      <c r="B260">
        <v>31304105</v>
      </c>
      <c r="C260">
        <v>31304091</v>
      </c>
      <c r="D260">
        <v>29851835</v>
      </c>
      <c r="E260">
        <v>17</v>
      </c>
      <c r="F260">
        <v>1</v>
      </c>
      <c r="G260">
        <v>1</v>
      </c>
      <c r="H260">
        <v>3</v>
      </c>
      <c r="I260" t="s">
        <v>339</v>
      </c>
      <c r="J260" t="s">
        <v>3</v>
      </c>
      <c r="K260" t="s">
        <v>340</v>
      </c>
      <c r="L260">
        <v>1339</v>
      </c>
      <c r="N260">
        <v>1007</v>
      </c>
      <c r="O260" t="s">
        <v>135</v>
      </c>
      <c r="P260" t="s">
        <v>135</v>
      </c>
      <c r="Q260">
        <v>1</v>
      </c>
      <c r="X260">
        <v>1.2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 t="s">
        <v>3</v>
      </c>
      <c r="AG260">
        <v>1.2</v>
      </c>
      <c r="AH260">
        <v>3</v>
      </c>
      <c r="AI260">
        <v>-1</v>
      </c>
      <c r="AJ260" t="s">
        <v>3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</row>
    <row r="261" spans="1:44" x14ac:dyDescent="0.2">
      <c r="A261">
        <f>ROW(Source!A113)</f>
        <v>113</v>
      </c>
      <c r="B261">
        <v>31304116</v>
      </c>
      <c r="C261">
        <v>31304107</v>
      </c>
      <c r="D261">
        <v>28885774</v>
      </c>
      <c r="E261">
        <v>1</v>
      </c>
      <c r="F261">
        <v>1</v>
      </c>
      <c r="G261">
        <v>1</v>
      </c>
      <c r="H261">
        <v>1</v>
      </c>
      <c r="I261" t="s">
        <v>577</v>
      </c>
      <c r="J261" t="s">
        <v>3</v>
      </c>
      <c r="K261" t="s">
        <v>578</v>
      </c>
      <c r="L261">
        <v>1191</v>
      </c>
      <c r="N261">
        <v>1013</v>
      </c>
      <c r="O261" t="s">
        <v>557</v>
      </c>
      <c r="P261" t="s">
        <v>557</v>
      </c>
      <c r="Q261">
        <v>1</v>
      </c>
      <c r="X261">
        <v>7.7</v>
      </c>
      <c r="Y261">
        <v>0</v>
      </c>
      <c r="Z261">
        <v>0</v>
      </c>
      <c r="AA261">
        <v>0</v>
      </c>
      <c r="AB261">
        <v>8.3800000000000008</v>
      </c>
      <c r="AC261">
        <v>0</v>
      </c>
      <c r="AD261">
        <v>1</v>
      </c>
      <c r="AE261">
        <v>1</v>
      </c>
      <c r="AF261" t="s">
        <v>3</v>
      </c>
      <c r="AG261">
        <v>7.7</v>
      </c>
      <c r="AH261">
        <v>2</v>
      </c>
      <c r="AI261">
        <v>31304108</v>
      </c>
      <c r="AJ261">
        <v>261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</row>
    <row r="262" spans="1:44" x14ac:dyDescent="0.2">
      <c r="A262">
        <f>ROW(Source!A113)</f>
        <v>113</v>
      </c>
      <c r="B262">
        <v>31304117</v>
      </c>
      <c r="C262">
        <v>31304107</v>
      </c>
      <c r="D262">
        <v>28880682</v>
      </c>
      <c r="E262">
        <v>1</v>
      </c>
      <c r="F262">
        <v>1</v>
      </c>
      <c r="G262">
        <v>1</v>
      </c>
      <c r="H262">
        <v>1</v>
      </c>
      <c r="I262" t="s">
        <v>564</v>
      </c>
      <c r="J262" t="s">
        <v>3</v>
      </c>
      <c r="K262" t="s">
        <v>565</v>
      </c>
      <c r="L262">
        <v>1191</v>
      </c>
      <c r="N262">
        <v>1013</v>
      </c>
      <c r="O262" t="s">
        <v>557</v>
      </c>
      <c r="P262" t="s">
        <v>557</v>
      </c>
      <c r="Q262">
        <v>1</v>
      </c>
      <c r="X262">
        <v>0.88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1</v>
      </c>
      <c r="AE262">
        <v>2</v>
      </c>
      <c r="AF262" t="s">
        <v>3</v>
      </c>
      <c r="AG262">
        <v>0.88</v>
      </c>
      <c r="AH262">
        <v>2</v>
      </c>
      <c r="AI262">
        <v>31304109</v>
      </c>
      <c r="AJ262">
        <v>262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</row>
    <row r="263" spans="1:44" x14ac:dyDescent="0.2">
      <c r="A263">
        <f>ROW(Source!A113)</f>
        <v>113</v>
      </c>
      <c r="B263">
        <v>31304118</v>
      </c>
      <c r="C263">
        <v>31304107</v>
      </c>
      <c r="D263">
        <v>29938151</v>
      </c>
      <c r="E263">
        <v>1</v>
      </c>
      <c r="F263">
        <v>1</v>
      </c>
      <c r="G263">
        <v>1</v>
      </c>
      <c r="H263">
        <v>2</v>
      </c>
      <c r="I263" t="s">
        <v>700</v>
      </c>
      <c r="J263" t="s">
        <v>701</v>
      </c>
      <c r="K263" t="s">
        <v>702</v>
      </c>
      <c r="L263">
        <v>1368</v>
      </c>
      <c r="N263">
        <v>1011</v>
      </c>
      <c r="O263" t="s">
        <v>561</v>
      </c>
      <c r="P263" t="s">
        <v>561</v>
      </c>
      <c r="Q263">
        <v>1</v>
      </c>
      <c r="X263">
        <v>0.33</v>
      </c>
      <c r="Y263">
        <v>0</v>
      </c>
      <c r="Z263">
        <v>89.99</v>
      </c>
      <c r="AA263">
        <v>10.06</v>
      </c>
      <c r="AB263">
        <v>0</v>
      </c>
      <c r="AC263">
        <v>0</v>
      </c>
      <c r="AD263">
        <v>1</v>
      </c>
      <c r="AE263">
        <v>0</v>
      </c>
      <c r="AF263" t="s">
        <v>3</v>
      </c>
      <c r="AG263">
        <v>0.33</v>
      </c>
      <c r="AH263">
        <v>2</v>
      </c>
      <c r="AI263">
        <v>31304110</v>
      </c>
      <c r="AJ263">
        <v>263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</row>
    <row r="264" spans="1:44" x14ac:dyDescent="0.2">
      <c r="A264">
        <f>ROW(Source!A113)</f>
        <v>113</v>
      </c>
      <c r="B264">
        <v>31304119</v>
      </c>
      <c r="C264">
        <v>31304107</v>
      </c>
      <c r="D264">
        <v>29938487</v>
      </c>
      <c r="E264">
        <v>1</v>
      </c>
      <c r="F264">
        <v>1</v>
      </c>
      <c r="G264">
        <v>1</v>
      </c>
      <c r="H264">
        <v>2</v>
      </c>
      <c r="I264" t="s">
        <v>752</v>
      </c>
      <c r="J264" t="s">
        <v>753</v>
      </c>
      <c r="K264" t="s">
        <v>754</v>
      </c>
      <c r="L264">
        <v>1368</v>
      </c>
      <c r="N264">
        <v>1011</v>
      </c>
      <c r="O264" t="s">
        <v>561</v>
      </c>
      <c r="P264" t="s">
        <v>561</v>
      </c>
      <c r="Q264">
        <v>1</v>
      </c>
      <c r="X264">
        <v>0.09</v>
      </c>
      <c r="Y264">
        <v>0</v>
      </c>
      <c r="Z264">
        <v>112.14</v>
      </c>
      <c r="AA264">
        <v>14.4</v>
      </c>
      <c r="AB264">
        <v>0</v>
      </c>
      <c r="AC264">
        <v>0</v>
      </c>
      <c r="AD264">
        <v>1</v>
      </c>
      <c r="AE264">
        <v>0</v>
      </c>
      <c r="AF264" t="s">
        <v>3</v>
      </c>
      <c r="AG264">
        <v>0.09</v>
      </c>
      <c r="AH264">
        <v>2</v>
      </c>
      <c r="AI264">
        <v>31304111</v>
      </c>
      <c r="AJ264">
        <v>264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</row>
    <row r="265" spans="1:44" x14ac:dyDescent="0.2">
      <c r="A265">
        <f>ROW(Source!A113)</f>
        <v>113</v>
      </c>
      <c r="B265">
        <v>31304120</v>
      </c>
      <c r="C265">
        <v>31304107</v>
      </c>
      <c r="D265">
        <v>29938657</v>
      </c>
      <c r="E265">
        <v>1</v>
      </c>
      <c r="F265">
        <v>1</v>
      </c>
      <c r="G265">
        <v>1</v>
      </c>
      <c r="H265">
        <v>2</v>
      </c>
      <c r="I265" t="s">
        <v>706</v>
      </c>
      <c r="J265" t="s">
        <v>707</v>
      </c>
      <c r="K265" t="s">
        <v>708</v>
      </c>
      <c r="L265">
        <v>1368</v>
      </c>
      <c r="N265">
        <v>1011</v>
      </c>
      <c r="O265" t="s">
        <v>561</v>
      </c>
      <c r="P265" t="s">
        <v>561</v>
      </c>
      <c r="Q265">
        <v>1</v>
      </c>
      <c r="X265">
        <v>0.93</v>
      </c>
      <c r="Y265">
        <v>0</v>
      </c>
      <c r="Z265">
        <v>0.55000000000000004</v>
      </c>
      <c r="AA265">
        <v>0</v>
      </c>
      <c r="AB265">
        <v>0</v>
      </c>
      <c r="AC265">
        <v>0</v>
      </c>
      <c r="AD265">
        <v>1</v>
      </c>
      <c r="AE265">
        <v>0</v>
      </c>
      <c r="AF265" t="s">
        <v>3</v>
      </c>
      <c r="AG265">
        <v>0.93</v>
      </c>
      <c r="AH265">
        <v>2</v>
      </c>
      <c r="AI265">
        <v>31304112</v>
      </c>
      <c r="AJ265">
        <v>265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</row>
    <row r="266" spans="1:44" x14ac:dyDescent="0.2">
      <c r="A266">
        <f>ROW(Source!A113)</f>
        <v>113</v>
      </c>
      <c r="B266">
        <v>31304121</v>
      </c>
      <c r="C266">
        <v>31304107</v>
      </c>
      <c r="D266">
        <v>29939644</v>
      </c>
      <c r="E266">
        <v>1</v>
      </c>
      <c r="F266">
        <v>1</v>
      </c>
      <c r="G266">
        <v>1</v>
      </c>
      <c r="H266">
        <v>2</v>
      </c>
      <c r="I266" t="s">
        <v>709</v>
      </c>
      <c r="J266" t="s">
        <v>710</v>
      </c>
      <c r="K266" t="s">
        <v>711</v>
      </c>
      <c r="L266">
        <v>1368</v>
      </c>
      <c r="N266">
        <v>1011</v>
      </c>
      <c r="O266" t="s">
        <v>561</v>
      </c>
      <c r="P266" t="s">
        <v>561</v>
      </c>
      <c r="Q266">
        <v>1</v>
      </c>
      <c r="X266">
        <v>0.46</v>
      </c>
      <c r="Y266">
        <v>0</v>
      </c>
      <c r="Z266">
        <v>90</v>
      </c>
      <c r="AA266">
        <v>10.06</v>
      </c>
      <c r="AB266">
        <v>0</v>
      </c>
      <c r="AC266">
        <v>0</v>
      </c>
      <c r="AD266">
        <v>1</v>
      </c>
      <c r="AE266">
        <v>0</v>
      </c>
      <c r="AF266" t="s">
        <v>3</v>
      </c>
      <c r="AG266">
        <v>0.46</v>
      </c>
      <c r="AH266">
        <v>2</v>
      </c>
      <c r="AI266">
        <v>31304113</v>
      </c>
      <c r="AJ266">
        <v>266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</row>
    <row r="267" spans="1:44" x14ac:dyDescent="0.2">
      <c r="A267">
        <f>ROW(Source!A113)</f>
        <v>113</v>
      </c>
      <c r="B267">
        <v>31304122</v>
      </c>
      <c r="C267">
        <v>31304107</v>
      </c>
      <c r="D267">
        <v>29857538</v>
      </c>
      <c r="E267">
        <v>1</v>
      </c>
      <c r="F267">
        <v>1</v>
      </c>
      <c r="G267">
        <v>1</v>
      </c>
      <c r="H267">
        <v>3</v>
      </c>
      <c r="I267" t="s">
        <v>649</v>
      </c>
      <c r="J267" t="s">
        <v>650</v>
      </c>
      <c r="K267" t="s">
        <v>651</v>
      </c>
      <c r="L267">
        <v>1339</v>
      </c>
      <c r="N267">
        <v>1007</v>
      </c>
      <c r="O267" t="s">
        <v>135</v>
      </c>
      <c r="P267" t="s">
        <v>135</v>
      </c>
      <c r="Q267">
        <v>1</v>
      </c>
      <c r="X267">
        <v>0.22</v>
      </c>
      <c r="Y267">
        <v>2.44</v>
      </c>
      <c r="Z267">
        <v>0</v>
      </c>
      <c r="AA267">
        <v>0</v>
      </c>
      <c r="AB267">
        <v>0</v>
      </c>
      <c r="AC267">
        <v>0</v>
      </c>
      <c r="AD267">
        <v>1</v>
      </c>
      <c r="AE267">
        <v>0</v>
      </c>
      <c r="AF267" t="s">
        <v>3</v>
      </c>
      <c r="AG267">
        <v>0.22</v>
      </c>
      <c r="AH267">
        <v>2</v>
      </c>
      <c r="AI267">
        <v>31304114</v>
      </c>
      <c r="AJ267">
        <v>267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</row>
    <row r="268" spans="1:44" x14ac:dyDescent="0.2">
      <c r="A268">
        <f>ROW(Source!A113)</f>
        <v>113</v>
      </c>
      <c r="B268">
        <v>31304123</v>
      </c>
      <c r="C268">
        <v>31304107</v>
      </c>
      <c r="D268">
        <v>29851840</v>
      </c>
      <c r="E268">
        <v>17</v>
      </c>
      <c r="F268">
        <v>1</v>
      </c>
      <c r="G268">
        <v>1</v>
      </c>
      <c r="H268">
        <v>3</v>
      </c>
      <c r="I268" t="s">
        <v>336</v>
      </c>
      <c r="J268" t="s">
        <v>3</v>
      </c>
      <c r="K268" t="s">
        <v>790</v>
      </c>
      <c r="L268">
        <v>1339</v>
      </c>
      <c r="N268">
        <v>1007</v>
      </c>
      <c r="O268" t="s">
        <v>135</v>
      </c>
      <c r="P268" t="s">
        <v>135</v>
      </c>
      <c r="Q268">
        <v>1</v>
      </c>
      <c r="X268">
        <v>5.0999999999999996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 t="s">
        <v>3</v>
      </c>
      <c r="AG268">
        <v>5.0999999999999996</v>
      </c>
      <c r="AH268">
        <v>3</v>
      </c>
      <c r="AI268">
        <v>-1</v>
      </c>
      <c r="AJ268" t="s">
        <v>3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</row>
    <row r="269" spans="1:44" x14ac:dyDescent="0.2">
      <c r="A269">
        <f>ROW(Source!A115)</f>
        <v>115</v>
      </c>
      <c r="B269">
        <v>31304132</v>
      </c>
      <c r="C269">
        <v>31304125</v>
      </c>
      <c r="D269">
        <v>28883927</v>
      </c>
      <c r="E269">
        <v>1</v>
      </c>
      <c r="F269">
        <v>1</v>
      </c>
      <c r="G269">
        <v>1</v>
      </c>
      <c r="H269">
        <v>1</v>
      </c>
      <c r="I269" t="s">
        <v>569</v>
      </c>
      <c r="J269" t="s">
        <v>3</v>
      </c>
      <c r="K269" t="s">
        <v>570</v>
      </c>
      <c r="L269">
        <v>1191</v>
      </c>
      <c r="N269">
        <v>1013</v>
      </c>
      <c r="O269" t="s">
        <v>557</v>
      </c>
      <c r="P269" t="s">
        <v>557</v>
      </c>
      <c r="Q269">
        <v>1</v>
      </c>
      <c r="X269">
        <v>39.51</v>
      </c>
      <c r="Y269">
        <v>0</v>
      </c>
      <c r="Z269">
        <v>0</v>
      </c>
      <c r="AA269">
        <v>0</v>
      </c>
      <c r="AB269">
        <v>7.94</v>
      </c>
      <c r="AC269">
        <v>0</v>
      </c>
      <c r="AD269">
        <v>1</v>
      </c>
      <c r="AE269">
        <v>1</v>
      </c>
      <c r="AF269" t="s">
        <v>3</v>
      </c>
      <c r="AG269">
        <v>39.51</v>
      </c>
      <c r="AH269">
        <v>2</v>
      </c>
      <c r="AI269">
        <v>31304126</v>
      </c>
      <c r="AJ269">
        <v>269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</row>
    <row r="270" spans="1:44" x14ac:dyDescent="0.2">
      <c r="A270">
        <f>ROW(Source!A115)</f>
        <v>115</v>
      </c>
      <c r="B270">
        <v>31304133</v>
      </c>
      <c r="C270">
        <v>31304125</v>
      </c>
      <c r="D270">
        <v>28880682</v>
      </c>
      <c r="E270">
        <v>1</v>
      </c>
      <c r="F270">
        <v>1</v>
      </c>
      <c r="G270">
        <v>1</v>
      </c>
      <c r="H270">
        <v>1</v>
      </c>
      <c r="I270" t="s">
        <v>564</v>
      </c>
      <c r="J270" t="s">
        <v>3</v>
      </c>
      <c r="K270" t="s">
        <v>565</v>
      </c>
      <c r="L270">
        <v>1191</v>
      </c>
      <c r="N270">
        <v>1013</v>
      </c>
      <c r="O270" t="s">
        <v>557</v>
      </c>
      <c r="P270" t="s">
        <v>557</v>
      </c>
      <c r="Q270">
        <v>1</v>
      </c>
      <c r="X270">
        <v>1.27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1</v>
      </c>
      <c r="AE270">
        <v>2</v>
      </c>
      <c r="AF270" t="s">
        <v>3</v>
      </c>
      <c r="AG270">
        <v>1.27</v>
      </c>
      <c r="AH270">
        <v>2</v>
      </c>
      <c r="AI270">
        <v>31304127</v>
      </c>
      <c r="AJ270">
        <v>270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</row>
    <row r="271" spans="1:44" x14ac:dyDescent="0.2">
      <c r="A271">
        <f>ROW(Source!A115)</f>
        <v>115</v>
      </c>
      <c r="B271">
        <v>31304134</v>
      </c>
      <c r="C271">
        <v>31304125</v>
      </c>
      <c r="D271">
        <v>29938220</v>
      </c>
      <c r="E271">
        <v>1</v>
      </c>
      <c r="F271">
        <v>1</v>
      </c>
      <c r="G271">
        <v>1</v>
      </c>
      <c r="H271">
        <v>2</v>
      </c>
      <c r="I271" t="s">
        <v>566</v>
      </c>
      <c r="J271" t="s">
        <v>567</v>
      </c>
      <c r="K271" t="s">
        <v>568</v>
      </c>
      <c r="L271">
        <v>1368</v>
      </c>
      <c r="N271">
        <v>1011</v>
      </c>
      <c r="O271" t="s">
        <v>561</v>
      </c>
      <c r="P271" t="s">
        <v>561</v>
      </c>
      <c r="Q271">
        <v>1</v>
      </c>
      <c r="X271">
        <v>1.27</v>
      </c>
      <c r="Y271">
        <v>0</v>
      </c>
      <c r="Z271">
        <v>31.26</v>
      </c>
      <c r="AA271">
        <v>13.5</v>
      </c>
      <c r="AB271">
        <v>0</v>
      </c>
      <c r="AC271">
        <v>0</v>
      </c>
      <c r="AD271">
        <v>1</v>
      </c>
      <c r="AE271">
        <v>0</v>
      </c>
      <c r="AF271" t="s">
        <v>3</v>
      </c>
      <c r="AG271">
        <v>1.27</v>
      </c>
      <c r="AH271">
        <v>2</v>
      </c>
      <c r="AI271">
        <v>31304128</v>
      </c>
      <c r="AJ271">
        <v>271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</row>
    <row r="272" spans="1:44" x14ac:dyDescent="0.2">
      <c r="A272">
        <f>ROW(Source!A115)</f>
        <v>115</v>
      </c>
      <c r="B272">
        <v>31304135</v>
      </c>
      <c r="C272">
        <v>31304125</v>
      </c>
      <c r="D272">
        <v>29938337</v>
      </c>
      <c r="E272">
        <v>1</v>
      </c>
      <c r="F272">
        <v>1</v>
      </c>
      <c r="G272">
        <v>1</v>
      </c>
      <c r="H272">
        <v>2</v>
      </c>
      <c r="I272" t="s">
        <v>714</v>
      </c>
      <c r="J272" t="s">
        <v>715</v>
      </c>
      <c r="K272" t="s">
        <v>716</v>
      </c>
      <c r="L272">
        <v>1368</v>
      </c>
      <c r="N272">
        <v>1011</v>
      </c>
      <c r="O272" t="s">
        <v>561</v>
      </c>
      <c r="P272" t="s">
        <v>561</v>
      </c>
      <c r="Q272">
        <v>1</v>
      </c>
      <c r="X272">
        <v>9.07</v>
      </c>
      <c r="Y272">
        <v>0</v>
      </c>
      <c r="Z272">
        <v>0.5</v>
      </c>
      <c r="AA272">
        <v>0</v>
      </c>
      <c r="AB272">
        <v>0</v>
      </c>
      <c r="AC272">
        <v>0</v>
      </c>
      <c r="AD272">
        <v>1</v>
      </c>
      <c r="AE272">
        <v>0</v>
      </c>
      <c r="AF272" t="s">
        <v>3</v>
      </c>
      <c r="AG272">
        <v>9.07</v>
      </c>
      <c r="AH272">
        <v>2</v>
      </c>
      <c r="AI272">
        <v>31304129</v>
      </c>
      <c r="AJ272">
        <v>272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</row>
    <row r="273" spans="1:44" x14ac:dyDescent="0.2">
      <c r="A273">
        <f>ROW(Source!A115)</f>
        <v>115</v>
      </c>
      <c r="B273">
        <v>31304136</v>
      </c>
      <c r="C273">
        <v>31304125</v>
      </c>
      <c r="D273">
        <v>29857538</v>
      </c>
      <c r="E273">
        <v>1</v>
      </c>
      <c r="F273">
        <v>1</v>
      </c>
      <c r="G273">
        <v>1</v>
      </c>
      <c r="H273">
        <v>3</v>
      </c>
      <c r="I273" t="s">
        <v>649</v>
      </c>
      <c r="J273" t="s">
        <v>650</v>
      </c>
      <c r="K273" t="s">
        <v>651</v>
      </c>
      <c r="L273">
        <v>1339</v>
      </c>
      <c r="N273">
        <v>1007</v>
      </c>
      <c r="O273" t="s">
        <v>135</v>
      </c>
      <c r="P273" t="s">
        <v>135</v>
      </c>
      <c r="Q273">
        <v>1</v>
      </c>
      <c r="X273">
        <v>3.5</v>
      </c>
      <c r="Y273">
        <v>2.44</v>
      </c>
      <c r="Z273">
        <v>0</v>
      </c>
      <c r="AA273">
        <v>0</v>
      </c>
      <c r="AB273">
        <v>0</v>
      </c>
      <c r="AC273">
        <v>0</v>
      </c>
      <c r="AD273">
        <v>1</v>
      </c>
      <c r="AE273">
        <v>0</v>
      </c>
      <c r="AF273" t="s">
        <v>3</v>
      </c>
      <c r="AG273">
        <v>3.5</v>
      </c>
      <c r="AH273">
        <v>2</v>
      </c>
      <c r="AI273">
        <v>31304130</v>
      </c>
      <c r="AJ273">
        <v>273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</row>
    <row r="274" spans="1:44" x14ac:dyDescent="0.2">
      <c r="A274">
        <f>ROW(Source!A115)</f>
        <v>115</v>
      </c>
      <c r="B274">
        <v>31304137</v>
      </c>
      <c r="C274">
        <v>31304125</v>
      </c>
      <c r="D274">
        <v>29851958</v>
      </c>
      <c r="E274">
        <v>17</v>
      </c>
      <c r="F274">
        <v>1</v>
      </c>
      <c r="G274">
        <v>1</v>
      </c>
      <c r="H274">
        <v>3</v>
      </c>
      <c r="I274" t="s">
        <v>800</v>
      </c>
      <c r="J274" t="s">
        <v>3</v>
      </c>
      <c r="K274" t="s">
        <v>801</v>
      </c>
      <c r="L274">
        <v>1339</v>
      </c>
      <c r="N274">
        <v>1007</v>
      </c>
      <c r="O274" t="s">
        <v>135</v>
      </c>
      <c r="P274" t="s">
        <v>135</v>
      </c>
      <c r="Q274">
        <v>1</v>
      </c>
      <c r="X274">
        <v>2.04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 t="s">
        <v>3</v>
      </c>
      <c r="AG274">
        <v>2.04</v>
      </c>
      <c r="AH274">
        <v>3</v>
      </c>
      <c r="AI274">
        <v>-1</v>
      </c>
      <c r="AJ274" t="s">
        <v>3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</row>
    <row r="275" spans="1:44" x14ac:dyDescent="0.2">
      <c r="A275">
        <f>ROW(Source!A117)</f>
        <v>117</v>
      </c>
      <c r="B275">
        <v>31304149</v>
      </c>
      <c r="C275">
        <v>31304139</v>
      </c>
      <c r="D275">
        <v>28882523</v>
      </c>
      <c r="E275">
        <v>1</v>
      </c>
      <c r="F275">
        <v>1</v>
      </c>
      <c r="G275">
        <v>1</v>
      </c>
      <c r="H275">
        <v>1</v>
      </c>
      <c r="I275" t="s">
        <v>621</v>
      </c>
      <c r="J275" t="s">
        <v>3</v>
      </c>
      <c r="K275" t="s">
        <v>622</v>
      </c>
      <c r="L275">
        <v>1191</v>
      </c>
      <c r="N275">
        <v>1013</v>
      </c>
      <c r="O275" t="s">
        <v>557</v>
      </c>
      <c r="P275" t="s">
        <v>557</v>
      </c>
      <c r="Q275">
        <v>1</v>
      </c>
      <c r="X275">
        <v>42.4</v>
      </c>
      <c r="Y275">
        <v>0</v>
      </c>
      <c r="Z275">
        <v>0</v>
      </c>
      <c r="AA275">
        <v>0</v>
      </c>
      <c r="AB275">
        <v>8.17</v>
      </c>
      <c r="AC275">
        <v>0</v>
      </c>
      <c r="AD275">
        <v>1</v>
      </c>
      <c r="AE275">
        <v>1</v>
      </c>
      <c r="AF275" t="s">
        <v>3</v>
      </c>
      <c r="AG275">
        <v>42.4</v>
      </c>
      <c r="AH275">
        <v>2</v>
      </c>
      <c r="AI275">
        <v>31304140</v>
      </c>
      <c r="AJ275">
        <v>275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</row>
    <row r="276" spans="1:44" x14ac:dyDescent="0.2">
      <c r="A276">
        <f>ROW(Source!A117)</f>
        <v>117</v>
      </c>
      <c r="B276">
        <v>31304150</v>
      </c>
      <c r="C276">
        <v>31304139</v>
      </c>
      <c r="D276">
        <v>28880682</v>
      </c>
      <c r="E276">
        <v>1</v>
      </c>
      <c r="F276">
        <v>1</v>
      </c>
      <c r="G276">
        <v>1</v>
      </c>
      <c r="H276">
        <v>1</v>
      </c>
      <c r="I276" t="s">
        <v>564</v>
      </c>
      <c r="J276" t="s">
        <v>3</v>
      </c>
      <c r="K276" t="s">
        <v>565</v>
      </c>
      <c r="L276">
        <v>1191</v>
      </c>
      <c r="N276">
        <v>1013</v>
      </c>
      <c r="O276" t="s">
        <v>557</v>
      </c>
      <c r="P276" t="s">
        <v>557</v>
      </c>
      <c r="Q276">
        <v>1</v>
      </c>
      <c r="X276">
        <v>0.98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1</v>
      </c>
      <c r="AE276">
        <v>2</v>
      </c>
      <c r="AF276" t="s">
        <v>3</v>
      </c>
      <c r="AG276">
        <v>0.98</v>
      </c>
      <c r="AH276">
        <v>2</v>
      </c>
      <c r="AI276">
        <v>31304141</v>
      </c>
      <c r="AJ276">
        <v>276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</row>
    <row r="277" spans="1:44" x14ac:dyDescent="0.2">
      <c r="A277">
        <f>ROW(Source!A117)</f>
        <v>117</v>
      </c>
      <c r="B277">
        <v>31304151</v>
      </c>
      <c r="C277">
        <v>31304139</v>
      </c>
      <c r="D277">
        <v>29937927</v>
      </c>
      <c r="E277">
        <v>1</v>
      </c>
      <c r="F277">
        <v>1</v>
      </c>
      <c r="G277">
        <v>1</v>
      </c>
      <c r="H277">
        <v>2</v>
      </c>
      <c r="I277" t="s">
        <v>590</v>
      </c>
      <c r="J277" t="s">
        <v>591</v>
      </c>
      <c r="K277" t="s">
        <v>592</v>
      </c>
      <c r="L277">
        <v>1368</v>
      </c>
      <c r="N277">
        <v>1011</v>
      </c>
      <c r="O277" t="s">
        <v>561</v>
      </c>
      <c r="P277" t="s">
        <v>561</v>
      </c>
      <c r="Q277">
        <v>1</v>
      </c>
      <c r="X277">
        <v>0.41</v>
      </c>
      <c r="Y277">
        <v>0</v>
      </c>
      <c r="Z277">
        <v>111.99</v>
      </c>
      <c r="AA277">
        <v>13.5</v>
      </c>
      <c r="AB277">
        <v>0</v>
      </c>
      <c r="AC277">
        <v>0</v>
      </c>
      <c r="AD277">
        <v>1</v>
      </c>
      <c r="AE277">
        <v>0</v>
      </c>
      <c r="AF277" t="s">
        <v>3</v>
      </c>
      <c r="AG277">
        <v>0.41</v>
      </c>
      <c r="AH277">
        <v>2</v>
      </c>
      <c r="AI277">
        <v>31304142</v>
      </c>
      <c r="AJ277">
        <v>277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</row>
    <row r="278" spans="1:44" x14ac:dyDescent="0.2">
      <c r="A278">
        <f>ROW(Source!A117)</f>
        <v>117</v>
      </c>
      <c r="B278">
        <v>31304152</v>
      </c>
      <c r="C278">
        <v>31304139</v>
      </c>
      <c r="D278">
        <v>29938151</v>
      </c>
      <c r="E278">
        <v>1</v>
      </c>
      <c r="F278">
        <v>1</v>
      </c>
      <c r="G278">
        <v>1</v>
      </c>
      <c r="H278">
        <v>2</v>
      </c>
      <c r="I278" t="s">
        <v>700</v>
      </c>
      <c r="J278" t="s">
        <v>701</v>
      </c>
      <c r="K278" t="s">
        <v>702</v>
      </c>
      <c r="L278">
        <v>1368</v>
      </c>
      <c r="N278">
        <v>1011</v>
      </c>
      <c r="O278" t="s">
        <v>561</v>
      </c>
      <c r="P278" t="s">
        <v>561</v>
      </c>
      <c r="Q278">
        <v>1</v>
      </c>
      <c r="X278">
        <v>0.01</v>
      </c>
      <c r="Y278">
        <v>0</v>
      </c>
      <c r="Z278">
        <v>89.99</v>
      </c>
      <c r="AA278">
        <v>10.06</v>
      </c>
      <c r="AB278">
        <v>0</v>
      </c>
      <c r="AC278">
        <v>0</v>
      </c>
      <c r="AD278">
        <v>1</v>
      </c>
      <c r="AE278">
        <v>0</v>
      </c>
      <c r="AF278" t="s">
        <v>3</v>
      </c>
      <c r="AG278">
        <v>0.01</v>
      </c>
      <c r="AH278">
        <v>2</v>
      </c>
      <c r="AI278">
        <v>31304143</v>
      </c>
      <c r="AJ278">
        <v>278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</row>
    <row r="279" spans="1:44" x14ac:dyDescent="0.2">
      <c r="A279">
        <f>ROW(Source!A117)</f>
        <v>117</v>
      </c>
      <c r="B279">
        <v>31304153</v>
      </c>
      <c r="C279">
        <v>31304139</v>
      </c>
      <c r="D279">
        <v>29938648</v>
      </c>
      <c r="E279">
        <v>1</v>
      </c>
      <c r="F279">
        <v>1</v>
      </c>
      <c r="G279">
        <v>1</v>
      </c>
      <c r="H279">
        <v>2</v>
      </c>
      <c r="I279" t="s">
        <v>735</v>
      </c>
      <c r="J279" t="s">
        <v>736</v>
      </c>
      <c r="K279" t="s">
        <v>737</v>
      </c>
      <c r="L279">
        <v>1368</v>
      </c>
      <c r="N279">
        <v>1011</v>
      </c>
      <c r="O279" t="s">
        <v>561</v>
      </c>
      <c r="P279" t="s">
        <v>561</v>
      </c>
      <c r="Q279">
        <v>1</v>
      </c>
      <c r="X279">
        <v>5.13</v>
      </c>
      <c r="Y279">
        <v>0</v>
      </c>
      <c r="Z279">
        <v>60</v>
      </c>
      <c r="AA279">
        <v>0</v>
      </c>
      <c r="AB279">
        <v>0</v>
      </c>
      <c r="AC279">
        <v>0</v>
      </c>
      <c r="AD279">
        <v>1</v>
      </c>
      <c r="AE279">
        <v>0</v>
      </c>
      <c r="AF279" t="s">
        <v>3</v>
      </c>
      <c r="AG279">
        <v>5.13</v>
      </c>
      <c r="AH279">
        <v>2</v>
      </c>
      <c r="AI279">
        <v>31304144</v>
      </c>
      <c r="AJ279">
        <v>279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</row>
    <row r="280" spans="1:44" x14ac:dyDescent="0.2">
      <c r="A280">
        <f>ROW(Source!A117)</f>
        <v>117</v>
      </c>
      <c r="B280">
        <v>31304154</v>
      </c>
      <c r="C280">
        <v>31304139</v>
      </c>
      <c r="D280">
        <v>29939320</v>
      </c>
      <c r="E280">
        <v>1</v>
      </c>
      <c r="F280">
        <v>1</v>
      </c>
      <c r="G280">
        <v>1</v>
      </c>
      <c r="H280">
        <v>2</v>
      </c>
      <c r="I280" t="s">
        <v>579</v>
      </c>
      <c r="J280" t="s">
        <v>580</v>
      </c>
      <c r="K280" t="s">
        <v>581</v>
      </c>
      <c r="L280">
        <v>1368</v>
      </c>
      <c r="N280">
        <v>1011</v>
      </c>
      <c r="O280" t="s">
        <v>561</v>
      </c>
      <c r="P280" t="s">
        <v>561</v>
      </c>
      <c r="Q280">
        <v>1</v>
      </c>
      <c r="X280">
        <v>0.56000000000000005</v>
      </c>
      <c r="Y280">
        <v>0</v>
      </c>
      <c r="Z280">
        <v>65.709999999999994</v>
      </c>
      <c r="AA280">
        <v>11.6</v>
      </c>
      <c r="AB280">
        <v>0</v>
      </c>
      <c r="AC280">
        <v>0</v>
      </c>
      <c r="AD280">
        <v>1</v>
      </c>
      <c r="AE280">
        <v>0</v>
      </c>
      <c r="AF280" t="s">
        <v>3</v>
      </c>
      <c r="AG280">
        <v>0.56000000000000005</v>
      </c>
      <c r="AH280">
        <v>2</v>
      </c>
      <c r="AI280">
        <v>31304145</v>
      </c>
      <c r="AJ280">
        <v>280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</row>
    <row r="281" spans="1:44" x14ac:dyDescent="0.2">
      <c r="A281">
        <f>ROW(Source!A117)</f>
        <v>117</v>
      </c>
      <c r="B281">
        <v>31304155</v>
      </c>
      <c r="C281">
        <v>31304139</v>
      </c>
      <c r="D281">
        <v>29862035</v>
      </c>
      <c r="E281">
        <v>1</v>
      </c>
      <c r="F281">
        <v>1</v>
      </c>
      <c r="G281">
        <v>1</v>
      </c>
      <c r="H281">
        <v>3</v>
      </c>
      <c r="I281" t="s">
        <v>280</v>
      </c>
      <c r="J281" t="s">
        <v>282</v>
      </c>
      <c r="K281" t="s">
        <v>281</v>
      </c>
      <c r="L281">
        <v>1339</v>
      </c>
      <c r="N281">
        <v>1007</v>
      </c>
      <c r="O281" t="s">
        <v>135</v>
      </c>
      <c r="P281" t="s">
        <v>135</v>
      </c>
      <c r="Q281">
        <v>1</v>
      </c>
      <c r="X281">
        <v>0.05</v>
      </c>
      <c r="Y281">
        <v>55.26</v>
      </c>
      <c r="Z281">
        <v>0</v>
      </c>
      <c r="AA281">
        <v>0</v>
      </c>
      <c r="AB281">
        <v>0</v>
      </c>
      <c r="AC281">
        <v>0</v>
      </c>
      <c r="AD281">
        <v>1</v>
      </c>
      <c r="AE281">
        <v>0</v>
      </c>
      <c r="AF281" t="s">
        <v>3</v>
      </c>
      <c r="AG281">
        <v>0.05</v>
      </c>
      <c r="AH281">
        <v>2</v>
      </c>
      <c r="AI281">
        <v>31304146</v>
      </c>
      <c r="AJ281">
        <v>281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</row>
    <row r="282" spans="1:44" x14ac:dyDescent="0.2">
      <c r="A282">
        <f>ROW(Source!A117)</f>
        <v>117</v>
      </c>
      <c r="B282">
        <v>31304156</v>
      </c>
      <c r="C282">
        <v>31304139</v>
      </c>
      <c r="D282">
        <v>29863559</v>
      </c>
      <c r="E282">
        <v>1</v>
      </c>
      <c r="F282">
        <v>1</v>
      </c>
      <c r="G282">
        <v>1</v>
      </c>
      <c r="H282">
        <v>3</v>
      </c>
      <c r="I282" t="s">
        <v>391</v>
      </c>
      <c r="J282" t="s">
        <v>393</v>
      </c>
      <c r="K282" t="s">
        <v>392</v>
      </c>
      <c r="L282">
        <v>1339</v>
      </c>
      <c r="N282">
        <v>1007</v>
      </c>
      <c r="O282" t="s">
        <v>135</v>
      </c>
      <c r="P282" t="s">
        <v>135</v>
      </c>
      <c r="Q282">
        <v>1</v>
      </c>
      <c r="X282">
        <v>5</v>
      </c>
      <c r="Y282">
        <v>280.60000000000002</v>
      </c>
      <c r="Z282">
        <v>0</v>
      </c>
      <c r="AA282">
        <v>0</v>
      </c>
      <c r="AB282">
        <v>0</v>
      </c>
      <c r="AC282">
        <v>0</v>
      </c>
      <c r="AD282">
        <v>1</v>
      </c>
      <c r="AE282">
        <v>0</v>
      </c>
      <c r="AF282" t="s">
        <v>3</v>
      </c>
      <c r="AG282">
        <v>5</v>
      </c>
      <c r="AH282">
        <v>2</v>
      </c>
      <c r="AI282">
        <v>31304147</v>
      </c>
      <c r="AJ282">
        <v>282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</row>
    <row r="283" spans="1:44" x14ac:dyDescent="0.2">
      <c r="A283">
        <f>ROW(Source!A117)</f>
        <v>117</v>
      </c>
      <c r="B283">
        <v>31304157</v>
      </c>
      <c r="C283">
        <v>31304139</v>
      </c>
      <c r="D283">
        <v>29854085</v>
      </c>
      <c r="E283">
        <v>17</v>
      </c>
      <c r="F283">
        <v>1</v>
      </c>
      <c r="G283">
        <v>1</v>
      </c>
      <c r="H283">
        <v>3</v>
      </c>
      <c r="I283" t="s">
        <v>796</v>
      </c>
      <c r="J283" t="s">
        <v>3</v>
      </c>
      <c r="K283" t="s">
        <v>797</v>
      </c>
      <c r="L283">
        <v>1327</v>
      </c>
      <c r="N283">
        <v>1005</v>
      </c>
      <c r="O283" t="s">
        <v>73</v>
      </c>
      <c r="P283" t="s">
        <v>73</v>
      </c>
      <c r="Q283">
        <v>1</v>
      </c>
      <c r="X283">
        <v>100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 t="s">
        <v>3</v>
      </c>
      <c r="AG283">
        <v>100</v>
      </c>
      <c r="AH283">
        <v>3</v>
      </c>
      <c r="AI283">
        <v>-1</v>
      </c>
      <c r="AJ283" t="s">
        <v>3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</row>
    <row r="284" spans="1:44" x14ac:dyDescent="0.2">
      <c r="A284">
        <f>ROW(Source!A119)</f>
        <v>119</v>
      </c>
      <c r="B284">
        <v>31304169</v>
      </c>
      <c r="C284">
        <v>31304159</v>
      </c>
      <c r="D284">
        <v>28882545</v>
      </c>
      <c r="E284">
        <v>1</v>
      </c>
      <c r="F284">
        <v>1</v>
      </c>
      <c r="G284">
        <v>1</v>
      </c>
      <c r="H284">
        <v>1</v>
      </c>
      <c r="I284" t="s">
        <v>698</v>
      </c>
      <c r="J284" t="s">
        <v>3</v>
      </c>
      <c r="K284" t="s">
        <v>699</v>
      </c>
      <c r="L284">
        <v>1191</v>
      </c>
      <c r="N284">
        <v>1013</v>
      </c>
      <c r="O284" t="s">
        <v>557</v>
      </c>
      <c r="P284" t="s">
        <v>557</v>
      </c>
      <c r="Q284">
        <v>1</v>
      </c>
      <c r="X284">
        <v>76.08</v>
      </c>
      <c r="Y284">
        <v>0</v>
      </c>
      <c r="Z284">
        <v>0</v>
      </c>
      <c r="AA284">
        <v>0</v>
      </c>
      <c r="AB284">
        <v>8.4600000000000009</v>
      </c>
      <c r="AC284">
        <v>0</v>
      </c>
      <c r="AD284">
        <v>1</v>
      </c>
      <c r="AE284">
        <v>1</v>
      </c>
      <c r="AF284" t="s">
        <v>3</v>
      </c>
      <c r="AG284">
        <v>76.08</v>
      </c>
      <c r="AH284">
        <v>2</v>
      </c>
      <c r="AI284">
        <v>31304160</v>
      </c>
      <c r="AJ284">
        <v>284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</row>
    <row r="285" spans="1:44" x14ac:dyDescent="0.2">
      <c r="A285">
        <f>ROW(Source!A119)</f>
        <v>119</v>
      </c>
      <c r="B285">
        <v>31304170</v>
      </c>
      <c r="C285">
        <v>31304159</v>
      </c>
      <c r="D285">
        <v>28880682</v>
      </c>
      <c r="E285">
        <v>1</v>
      </c>
      <c r="F285">
        <v>1</v>
      </c>
      <c r="G285">
        <v>1</v>
      </c>
      <c r="H285">
        <v>1</v>
      </c>
      <c r="I285" t="s">
        <v>564</v>
      </c>
      <c r="J285" t="s">
        <v>3</v>
      </c>
      <c r="K285" t="s">
        <v>565</v>
      </c>
      <c r="L285">
        <v>1191</v>
      </c>
      <c r="N285">
        <v>1013</v>
      </c>
      <c r="O285" t="s">
        <v>557</v>
      </c>
      <c r="P285" t="s">
        <v>557</v>
      </c>
      <c r="Q285">
        <v>1</v>
      </c>
      <c r="X285">
        <v>0.72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1</v>
      </c>
      <c r="AE285">
        <v>2</v>
      </c>
      <c r="AF285" t="s">
        <v>3</v>
      </c>
      <c r="AG285">
        <v>0.72</v>
      </c>
      <c r="AH285">
        <v>2</v>
      </c>
      <c r="AI285">
        <v>31304161</v>
      </c>
      <c r="AJ285">
        <v>285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</row>
    <row r="286" spans="1:44" x14ac:dyDescent="0.2">
      <c r="A286">
        <f>ROW(Source!A119)</f>
        <v>119</v>
      </c>
      <c r="B286">
        <v>31304171</v>
      </c>
      <c r="C286">
        <v>31304159</v>
      </c>
      <c r="D286">
        <v>29937927</v>
      </c>
      <c r="E286">
        <v>1</v>
      </c>
      <c r="F286">
        <v>1</v>
      </c>
      <c r="G286">
        <v>1</v>
      </c>
      <c r="H286">
        <v>2</v>
      </c>
      <c r="I286" t="s">
        <v>590</v>
      </c>
      <c r="J286" t="s">
        <v>591</v>
      </c>
      <c r="K286" t="s">
        <v>592</v>
      </c>
      <c r="L286">
        <v>1368</v>
      </c>
      <c r="N286">
        <v>1011</v>
      </c>
      <c r="O286" t="s">
        <v>561</v>
      </c>
      <c r="P286" t="s">
        <v>561</v>
      </c>
      <c r="Q286">
        <v>1</v>
      </c>
      <c r="X286">
        <v>0.68</v>
      </c>
      <c r="Y286">
        <v>0</v>
      </c>
      <c r="Z286">
        <v>111.99</v>
      </c>
      <c r="AA286">
        <v>13.5</v>
      </c>
      <c r="AB286">
        <v>0</v>
      </c>
      <c r="AC286">
        <v>0</v>
      </c>
      <c r="AD286">
        <v>1</v>
      </c>
      <c r="AE286">
        <v>0</v>
      </c>
      <c r="AF286" t="s">
        <v>3</v>
      </c>
      <c r="AG286">
        <v>0.68</v>
      </c>
      <c r="AH286">
        <v>2</v>
      </c>
      <c r="AI286">
        <v>31304162</v>
      </c>
      <c r="AJ286">
        <v>286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</row>
    <row r="287" spans="1:44" x14ac:dyDescent="0.2">
      <c r="A287">
        <f>ROW(Source!A119)</f>
        <v>119</v>
      </c>
      <c r="B287">
        <v>31304172</v>
      </c>
      <c r="C287">
        <v>31304159</v>
      </c>
      <c r="D287">
        <v>29939320</v>
      </c>
      <c r="E287">
        <v>1</v>
      </c>
      <c r="F287">
        <v>1</v>
      </c>
      <c r="G287">
        <v>1</v>
      </c>
      <c r="H287">
        <v>2</v>
      </c>
      <c r="I287" t="s">
        <v>579</v>
      </c>
      <c r="J287" t="s">
        <v>580</v>
      </c>
      <c r="K287" t="s">
        <v>581</v>
      </c>
      <c r="L287">
        <v>1368</v>
      </c>
      <c r="N287">
        <v>1011</v>
      </c>
      <c r="O287" t="s">
        <v>561</v>
      </c>
      <c r="P287" t="s">
        <v>561</v>
      </c>
      <c r="Q287">
        <v>1</v>
      </c>
      <c r="X287">
        <v>0.04</v>
      </c>
      <c r="Y287">
        <v>0</v>
      </c>
      <c r="Z287">
        <v>65.709999999999994</v>
      </c>
      <c r="AA287">
        <v>11.6</v>
      </c>
      <c r="AB287">
        <v>0</v>
      </c>
      <c r="AC287">
        <v>0</v>
      </c>
      <c r="AD287">
        <v>1</v>
      </c>
      <c r="AE287">
        <v>0</v>
      </c>
      <c r="AF287" t="s">
        <v>3</v>
      </c>
      <c r="AG287">
        <v>0.04</v>
      </c>
      <c r="AH287">
        <v>2</v>
      </c>
      <c r="AI287">
        <v>31304163</v>
      </c>
      <c r="AJ287">
        <v>287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</row>
    <row r="288" spans="1:44" x14ac:dyDescent="0.2">
      <c r="A288">
        <f>ROW(Source!A119)</f>
        <v>119</v>
      </c>
      <c r="B288">
        <v>31304173</v>
      </c>
      <c r="C288">
        <v>31304159</v>
      </c>
      <c r="D288">
        <v>29860291</v>
      </c>
      <c r="E288">
        <v>1</v>
      </c>
      <c r="F288">
        <v>1</v>
      </c>
      <c r="G288">
        <v>1</v>
      </c>
      <c r="H288">
        <v>3</v>
      </c>
      <c r="I288" t="s">
        <v>609</v>
      </c>
      <c r="J288" t="s">
        <v>610</v>
      </c>
      <c r="K288" t="s">
        <v>611</v>
      </c>
      <c r="L288">
        <v>1348</v>
      </c>
      <c r="N288">
        <v>1009</v>
      </c>
      <c r="O288" t="s">
        <v>37</v>
      </c>
      <c r="P288" t="s">
        <v>37</v>
      </c>
      <c r="Q288">
        <v>1000</v>
      </c>
      <c r="X288">
        <v>1E-3</v>
      </c>
      <c r="Y288">
        <v>11978</v>
      </c>
      <c r="Z288">
        <v>0</v>
      </c>
      <c r="AA288">
        <v>0</v>
      </c>
      <c r="AB288">
        <v>0</v>
      </c>
      <c r="AC288">
        <v>0</v>
      </c>
      <c r="AD288">
        <v>1</v>
      </c>
      <c r="AE288">
        <v>0</v>
      </c>
      <c r="AF288" t="s">
        <v>3</v>
      </c>
      <c r="AG288">
        <v>1E-3</v>
      </c>
      <c r="AH288">
        <v>2</v>
      </c>
      <c r="AI288">
        <v>31304164</v>
      </c>
      <c r="AJ288">
        <v>288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</row>
    <row r="289" spans="1:44" x14ac:dyDescent="0.2">
      <c r="A289">
        <f>ROW(Source!A119)</f>
        <v>119</v>
      </c>
      <c r="B289">
        <v>31304174</v>
      </c>
      <c r="C289">
        <v>31304159</v>
      </c>
      <c r="D289">
        <v>29862842</v>
      </c>
      <c r="E289">
        <v>1</v>
      </c>
      <c r="F289">
        <v>1</v>
      </c>
      <c r="G289">
        <v>1</v>
      </c>
      <c r="H289">
        <v>3</v>
      </c>
      <c r="I289" t="s">
        <v>755</v>
      </c>
      <c r="J289" t="s">
        <v>756</v>
      </c>
      <c r="K289" t="s">
        <v>757</v>
      </c>
      <c r="L289">
        <v>1339</v>
      </c>
      <c r="N289">
        <v>1007</v>
      </c>
      <c r="O289" t="s">
        <v>135</v>
      </c>
      <c r="P289" t="s">
        <v>135</v>
      </c>
      <c r="Q289">
        <v>1</v>
      </c>
      <c r="X289">
        <v>3.9</v>
      </c>
      <c r="Y289">
        <v>592.76</v>
      </c>
      <c r="Z289">
        <v>0</v>
      </c>
      <c r="AA289">
        <v>0</v>
      </c>
      <c r="AB289">
        <v>0</v>
      </c>
      <c r="AC289">
        <v>0</v>
      </c>
      <c r="AD289">
        <v>1</v>
      </c>
      <c r="AE289">
        <v>0</v>
      </c>
      <c r="AF289" t="s">
        <v>3</v>
      </c>
      <c r="AG289">
        <v>3.9</v>
      </c>
      <c r="AH289">
        <v>2</v>
      </c>
      <c r="AI289">
        <v>31304165</v>
      </c>
      <c r="AJ289">
        <v>289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</row>
    <row r="290" spans="1:44" x14ac:dyDescent="0.2">
      <c r="A290">
        <f>ROW(Source!A119)</f>
        <v>119</v>
      </c>
      <c r="B290">
        <v>31304175</v>
      </c>
      <c r="C290">
        <v>31304159</v>
      </c>
      <c r="D290">
        <v>29863088</v>
      </c>
      <c r="E290">
        <v>1</v>
      </c>
      <c r="F290">
        <v>1</v>
      </c>
      <c r="G290">
        <v>1</v>
      </c>
      <c r="H290">
        <v>3</v>
      </c>
      <c r="I290" t="s">
        <v>758</v>
      </c>
      <c r="J290" t="s">
        <v>759</v>
      </c>
      <c r="K290" t="s">
        <v>760</v>
      </c>
      <c r="L290">
        <v>1339</v>
      </c>
      <c r="N290">
        <v>1007</v>
      </c>
      <c r="O290" t="s">
        <v>135</v>
      </c>
      <c r="P290" t="s">
        <v>135</v>
      </c>
      <c r="Q290">
        <v>1</v>
      </c>
      <c r="X290">
        <v>0.06</v>
      </c>
      <c r="Y290">
        <v>519.79999999999995</v>
      </c>
      <c r="Z290">
        <v>0</v>
      </c>
      <c r="AA290">
        <v>0</v>
      </c>
      <c r="AB290">
        <v>0</v>
      </c>
      <c r="AC290">
        <v>0</v>
      </c>
      <c r="AD290">
        <v>1</v>
      </c>
      <c r="AE290">
        <v>0</v>
      </c>
      <c r="AF290" t="s">
        <v>3</v>
      </c>
      <c r="AG290">
        <v>0.06</v>
      </c>
      <c r="AH290">
        <v>2</v>
      </c>
      <c r="AI290">
        <v>31304166</v>
      </c>
      <c r="AJ290">
        <v>290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</row>
    <row r="291" spans="1:44" x14ac:dyDescent="0.2">
      <c r="A291">
        <f>ROW(Source!A119)</f>
        <v>119</v>
      </c>
      <c r="B291">
        <v>31304176</v>
      </c>
      <c r="C291">
        <v>31304159</v>
      </c>
      <c r="D291">
        <v>29886103</v>
      </c>
      <c r="E291">
        <v>1</v>
      </c>
      <c r="F291">
        <v>1</v>
      </c>
      <c r="G291">
        <v>1</v>
      </c>
      <c r="H291">
        <v>3</v>
      </c>
      <c r="I291" t="s">
        <v>761</v>
      </c>
      <c r="J291" t="s">
        <v>762</v>
      </c>
      <c r="K291" t="s">
        <v>763</v>
      </c>
      <c r="L291">
        <v>1339</v>
      </c>
      <c r="N291">
        <v>1007</v>
      </c>
      <c r="O291" t="s">
        <v>135</v>
      </c>
      <c r="P291" t="s">
        <v>135</v>
      </c>
      <c r="Q291">
        <v>1</v>
      </c>
      <c r="X291">
        <v>0.17</v>
      </c>
      <c r="Y291">
        <v>880.01</v>
      </c>
      <c r="Z291">
        <v>0</v>
      </c>
      <c r="AA291">
        <v>0</v>
      </c>
      <c r="AB291">
        <v>0</v>
      </c>
      <c r="AC291">
        <v>0</v>
      </c>
      <c r="AD291">
        <v>1</v>
      </c>
      <c r="AE291">
        <v>0</v>
      </c>
      <c r="AF291" t="s">
        <v>3</v>
      </c>
      <c r="AG291">
        <v>0.17</v>
      </c>
      <c r="AH291">
        <v>2</v>
      </c>
      <c r="AI291">
        <v>31304167</v>
      </c>
      <c r="AJ291">
        <v>292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</row>
    <row r="292" spans="1:44" x14ac:dyDescent="0.2">
      <c r="A292">
        <f>ROW(Source!A119)</f>
        <v>119</v>
      </c>
      <c r="B292">
        <v>31304177</v>
      </c>
      <c r="C292">
        <v>31304159</v>
      </c>
      <c r="D292">
        <v>29854001</v>
      </c>
      <c r="E292">
        <v>17</v>
      </c>
      <c r="F292">
        <v>1</v>
      </c>
      <c r="G292">
        <v>1</v>
      </c>
      <c r="H292">
        <v>3</v>
      </c>
      <c r="I292" t="s">
        <v>802</v>
      </c>
      <c r="J292" t="s">
        <v>3</v>
      </c>
      <c r="K292" t="s">
        <v>803</v>
      </c>
      <c r="L292">
        <v>1301</v>
      </c>
      <c r="N292">
        <v>1003</v>
      </c>
      <c r="O292" t="s">
        <v>373</v>
      </c>
      <c r="P292" t="s">
        <v>373</v>
      </c>
      <c r="Q292">
        <v>1</v>
      </c>
      <c r="X292">
        <v>100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 t="s">
        <v>3</v>
      </c>
      <c r="AG292">
        <v>100</v>
      </c>
      <c r="AH292">
        <v>3</v>
      </c>
      <c r="AI292">
        <v>-1</v>
      </c>
      <c r="AJ292" t="s">
        <v>3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</row>
    <row r="293" spans="1:44" x14ac:dyDescent="0.2">
      <c r="A293">
        <f>ROW(Source!A122)</f>
        <v>122</v>
      </c>
      <c r="B293">
        <v>31304187</v>
      </c>
      <c r="C293">
        <v>31304180</v>
      </c>
      <c r="D293">
        <v>28888693</v>
      </c>
      <c r="E293">
        <v>1</v>
      </c>
      <c r="F293">
        <v>1</v>
      </c>
      <c r="G293">
        <v>1</v>
      </c>
      <c r="H293">
        <v>1</v>
      </c>
      <c r="I293" t="s">
        <v>764</v>
      </c>
      <c r="J293" t="s">
        <v>3</v>
      </c>
      <c r="K293" t="s">
        <v>765</v>
      </c>
      <c r="L293">
        <v>1191</v>
      </c>
      <c r="N293">
        <v>1013</v>
      </c>
      <c r="O293" t="s">
        <v>557</v>
      </c>
      <c r="P293" t="s">
        <v>557</v>
      </c>
      <c r="Q293">
        <v>1</v>
      </c>
      <c r="X293">
        <v>42.7</v>
      </c>
      <c r="Y293">
        <v>0</v>
      </c>
      <c r="Z293">
        <v>0</v>
      </c>
      <c r="AA293">
        <v>0</v>
      </c>
      <c r="AB293">
        <v>10.210000000000001</v>
      </c>
      <c r="AC293">
        <v>0</v>
      </c>
      <c r="AD293">
        <v>1</v>
      </c>
      <c r="AE293">
        <v>1</v>
      </c>
      <c r="AF293" t="s">
        <v>3</v>
      </c>
      <c r="AG293">
        <v>42.7</v>
      </c>
      <c r="AH293">
        <v>2</v>
      </c>
      <c r="AI293">
        <v>31304181</v>
      </c>
      <c r="AJ293">
        <v>293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</row>
    <row r="294" spans="1:44" x14ac:dyDescent="0.2">
      <c r="A294">
        <f>ROW(Source!A122)</f>
        <v>122</v>
      </c>
      <c r="B294">
        <v>31304188</v>
      </c>
      <c r="C294">
        <v>31304180</v>
      </c>
      <c r="D294">
        <v>28880682</v>
      </c>
      <c r="E294">
        <v>1</v>
      </c>
      <c r="F294">
        <v>1</v>
      </c>
      <c r="G294">
        <v>1</v>
      </c>
      <c r="H294">
        <v>1</v>
      </c>
      <c r="I294" t="s">
        <v>564</v>
      </c>
      <c r="J294" t="s">
        <v>3</v>
      </c>
      <c r="K294" t="s">
        <v>565</v>
      </c>
      <c r="L294">
        <v>1191</v>
      </c>
      <c r="N294">
        <v>1013</v>
      </c>
      <c r="O294" t="s">
        <v>557</v>
      </c>
      <c r="P294" t="s">
        <v>557</v>
      </c>
      <c r="Q294">
        <v>1</v>
      </c>
      <c r="X294">
        <v>1.03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1</v>
      </c>
      <c r="AE294">
        <v>2</v>
      </c>
      <c r="AF294" t="s">
        <v>3</v>
      </c>
      <c r="AG294">
        <v>1.03</v>
      </c>
      <c r="AH294">
        <v>2</v>
      </c>
      <c r="AI294">
        <v>31304182</v>
      </c>
      <c r="AJ294">
        <v>294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</row>
    <row r="295" spans="1:44" x14ac:dyDescent="0.2">
      <c r="A295">
        <f>ROW(Source!A122)</f>
        <v>122</v>
      </c>
      <c r="B295">
        <v>31304189</v>
      </c>
      <c r="C295">
        <v>31304180</v>
      </c>
      <c r="D295">
        <v>29939320</v>
      </c>
      <c r="E295">
        <v>1</v>
      </c>
      <c r="F295">
        <v>1</v>
      </c>
      <c r="G295">
        <v>1</v>
      </c>
      <c r="H295">
        <v>2</v>
      </c>
      <c r="I295" t="s">
        <v>579</v>
      </c>
      <c r="J295" t="s">
        <v>580</v>
      </c>
      <c r="K295" t="s">
        <v>581</v>
      </c>
      <c r="L295">
        <v>1368</v>
      </c>
      <c r="N295">
        <v>1011</v>
      </c>
      <c r="O295" t="s">
        <v>561</v>
      </c>
      <c r="P295" t="s">
        <v>561</v>
      </c>
      <c r="Q295">
        <v>1</v>
      </c>
      <c r="X295">
        <v>1.03</v>
      </c>
      <c r="Y295">
        <v>0</v>
      </c>
      <c r="Z295">
        <v>65.709999999999994</v>
      </c>
      <c r="AA295">
        <v>11.6</v>
      </c>
      <c r="AB295">
        <v>0</v>
      </c>
      <c r="AC295">
        <v>0</v>
      </c>
      <c r="AD295">
        <v>1</v>
      </c>
      <c r="AE295">
        <v>0</v>
      </c>
      <c r="AF295" t="s">
        <v>3</v>
      </c>
      <c r="AG295">
        <v>1.03</v>
      </c>
      <c r="AH295">
        <v>2</v>
      </c>
      <c r="AI295">
        <v>31304183</v>
      </c>
      <c r="AJ295">
        <v>295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</row>
    <row r="296" spans="1:44" x14ac:dyDescent="0.2">
      <c r="A296">
        <f>ROW(Source!A122)</f>
        <v>122</v>
      </c>
      <c r="B296">
        <v>31304190</v>
      </c>
      <c r="C296">
        <v>31304180</v>
      </c>
      <c r="D296">
        <v>29939624</v>
      </c>
      <c r="E296">
        <v>1</v>
      </c>
      <c r="F296">
        <v>1</v>
      </c>
      <c r="G296">
        <v>1</v>
      </c>
      <c r="H296">
        <v>2</v>
      </c>
      <c r="I296" t="s">
        <v>740</v>
      </c>
      <c r="J296" t="s">
        <v>741</v>
      </c>
      <c r="K296" t="s">
        <v>742</v>
      </c>
      <c r="L296">
        <v>1368</v>
      </c>
      <c r="N296">
        <v>1011</v>
      </c>
      <c r="O296" t="s">
        <v>561</v>
      </c>
      <c r="P296" t="s">
        <v>561</v>
      </c>
      <c r="Q296">
        <v>1</v>
      </c>
      <c r="X296">
        <v>21.25</v>
      </c>
      <c r="Y296">
        <v>0</v>
      </c>
      <c r="Z296">
        <v>8.1</v>
      </c>
      <c r="AA296">
        <v>0</v>
      </c>
      <c r="AB296">
        <v>0</v>
      </c>
      <c r="AC296">
        <v>0</v>
      </c>
      <c r="AD296">
        <v>1</v>
      </c>
      <c r="AE296">
        <v>0</v>
      </c>
      <c r="AF296" t="s">
        <v>3</v>
      </c>
      <c r="AG296">
        <v>21.25</v>
      </c>
      <c r="AH296">
        <v>2</v>
      </c>
      <c r="AI296">
        <v>31304184</v>
      </c>
      <c r="AJ296">
        <v>296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</row>
    <row r="297" spans="1:44" x14ac:dyDescent="0.2">
      <c r="A297">
        <f>ROW(Source!A122)</f>
        <v>122</v>
      </c>
      <c r="B297">
        <v>31304191</v>
      </c>
      <c r="C297">
        <v>31304180</v>
      </c>
      <c r="D297">
        <v>29859024</v>
      </c>
      <c r="E297">
        <v>1</v>
      </c>
      <c r="F297">
        <v>1</v>
      </c>
      <c r="G297">
        <v>1</v>
      </c>
      <c r="H297">
        <v>3</v>
      </c>
      <c r="I297" t="s">
        <v>743</v>
      </c>
      <c r="J297" t="s">
        <v>744</v>
      </c>
      <c r="K297" t="s">
        <v>745</v>
      </c>
      <c r="L297">
        <v>1348</v>
      </c>
      <c r="N297">
        <v>1009</v>
      </c>
      <c r="O297" t="s">
        <v>37</v>
      </c>
      <c r="P297" t="s">
        <v>37</v>
      </c>
      <c r="Q297">
        <v>1000</v>
      </c>
      <c r="X297">
        <v>0.04</v>
      </c>
      <c r="Y297">
        <v>9424</v>
      </c>
      <c r="Z297">
        <v>0</v>
      </c>
      <c r="AA297">
        <v>0</v>
      </c>
      <c r="AB297">
        <v>0</v>
      </c>
      <c r="AC297">
        <v>0</v>
      </c>
      <c r="AD297">
        <v>1</v>
      </c>
      <c r="AE297">
        <v>0</v>
      </c>
      <c r="AF297" t="s">
        <v>3</v>
      </c>
      <c r="AG297">
        <v>0.04</v>
      </c>
      <c r="AH297">
        <v>2</v>
      </c>
      <c r="AI297">
        <v>31304185</v>
      </c>
      <c r="AJ297">
        <v>297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</row>
    <row r="298" spans="1:44" x14ac:dyDescent="0.2">
      <c r="A298">
        <f>ROW(Source!A122)</f>
        <v>122</v>
      </c>
      <c r="B298">
        <v>31304192</v>
      </c>
      <c r="C298">
        <v>31304180</v>
      </c>
      <c r="D298">
        <v>29879005</v>
      </c>
      <c r="E298">
        <v>1</v>
      </c>
      <c r="F298">
        <v>1</v>
      </c>
      <c r="G298">
        <v>1</v>
      </c>
      <c r="H298">
        <v>3</v>
      </c>
      <c r="I298" t="s">
        <v>766</v>
      </c>
      <c r="J298" t="s">
        <v>767</v>
      </c>
      <c r="K298" t="s">
        <v>768</v>
      </c>
      <c r="L298">
        <v>1348</v>
      </c>
      <c r="N298">
        <v>1009</v>
      </c>
      <c r="O298" t="s">
        <v>37</v>
      </c>
      <c r="P298" t="s">
        <v>37</v>
      </c>
      <c r="Q298">
        <v>1000</v>
      </c>
      <c r="X298">
        <v>1</v>
      </c>
      <c r="Y298">
        <v>10045</v>
      </c>
      <c r="Z298">
        <v>0</v>
      </c>
      <c r="AA298">
        <v>0</v>
      </c>
      <c r="AB298">
        <v>0</v>
      </c>
      <c r="AC298">
        <v>0</v>
      </c>
      <c r="AD298">
        <v>1</v>
      </c>
      <c r="AE298">
        <v>0</v>
      </c>
      <c r="AF298" t="s">
        <v>3</v>
      </c>
      <c r="AG298">
        <v>1</v>
      </c>
      <c r="AH298">
        <v>2</v>
      </c>
      <c r="AI298">
        <v>31304186</v>
      </c>
      <c r="AJ298">
        <v>298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Смета 11 граф c НР и СП</vt:lpstr>
      <vt:lpstr>Ведомость объемов работ</vt:lpstr>
      <vt:lpstr>Source</vt:lpstr>
      <vt:lpstr>SourceObSm</vt:lpstr>
      <vt:lpstr>SmtRes</vt:lpstr>
      <vt:lpstr>EtalonRes</vt:lpstr>
      <vt:lpstr>'Ведомость объемов работ'!Заголовки_для_печати</vt:lpstr>
      <vt:lpstr>'Смета 11 граф c НР и СП'!Заголовки_для_печати</vt:lpstr>
      <vt:lpstr>'Ведомость объемов работ'!Область_печати</vt:lpstr>
      <vt:lpstr>'Смета 11 граф c НР и СП'!Область_печати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2019-02-24T10:34:35Z</dcterms:created>
  <dcterms:modified xsi:type="dcterms:W3CDTF">2019-02-24T10:48:51Z</dcterms:modified>
</cp:coreProperties>
</file>